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22\11122 dům pro seniory Břeclav - TZpro\DPS\_03_2024 doplnění ATS\pdf\2024-12-11 Revize JEN ATS\Rozpočet\"/>
    </mc:Choice>
  </mc:AlternateContent>
  <xr:revisionPtr revIDLastSave="0" documentId="13_ncr:1_{9D015D49-A54E-42C0-92F4-A3D80F4FE39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REV. SO.REV.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'SO.REV. SO.REV.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'SO.REV. SO.REV. Pol'!$A$1:$Y$108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17" i="1" s="1"/>
  <c r="I57" i="1"/>
  <c r="I56" i="1"/>
  <c r="I55" i="1"/>
  <c r="I54" i="1"/>
  <c r="I53" i="1"/>
  <c r="G42" i="1"/>
  <c r="F42" i="1"/>
  <c r="G41" i="1"/>
  <c r="H41" i="1" s="1"/>
  <c r="I41" i="1" s="1"/>
  <c r="F41" i="1"/>
  <c r="G39" i="1"/>
  <c r="F39" i="1"/>
  <c r="G107" i="12"/>
  <c r="BA95" i="12"/>
  <c r="BA93" i="12"/>
  <c r="BA91" i="12"/>
  <c r="BA89" i="12"/>
  <c r="BA87" i="12"/>
  <c r="BA76" i="12"/>
  <c r="BA43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K21" i="12"/>
  <c r="G22" i="12"/>
  <c r="I22" i="12"/>
  <c r="I21" i="12" s="1"/>
  <c r="K22" i="12"/>
  <c r="M22" i="12"/>
  <c r="M21" i="12" s="1"/>
  <c r="O22" i="12"/>
  <c r="O21" i="12" s="1"/>
  <c r="Q22" i="12"/>
  <c r="V22" i="12"/>
  <c r="V21" i="12" s="1"/>
  <c r="G25" i="12"/>
  <c r="I25" i="12"/>
  <c r="K25" i="12"/>
  <c r="M25" i="12"/>
  <c r="O25" i="12"/>
  <c r="Q25" i="12"/>
  <c r="Q21" i="12" s="1"/>
  <c r="V25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Q29" i="12"/>
  <c r="G30" i="12"/>
  <c r="G29" i="12" s="1"/>
  <c r="I30" i="12"/>
  <c r="I29" i="12" s="1"/>
  <c r="K30" i="12"/>
  <c r="O30" i="12"/>
  <c r="O29" i="12" s="1"/>
  <c r="Q30" i="12"/>
  <c r="V30" i="12"/>
  <c r="V29" i="12" s="1"/>
  <c r="G31" i="12"/>
  <c r="M31" i="12" s="1"/>
  <c r="I31" i="12"/>
  <c r="K31" i="12"/>
  <c r="K29" i="12" s="1"/>
  <c r="O31" i="12"/>
  <c r="Q31" i="12"/>
  <c r="V31" i="12"/>
  <c r="G32" i="12"/>
  <c r="M32" i="12" s="1"/>
  <c r="I32" i="12"/>
  <c r="K32" i="12"/>
  <c r="O32" i="12"/>
  <c r="Q32" i="12"/>
  <c r="V32" i="12"/>
  <c r="G34" i="12"/>
  <c r="I34" i="12"/>
  <c r="K34" i="12"/>
  <c r="K33" i="12" s="1"/>
  <c r="M34" i="12"/>
  <c r="O34" i="12"/>
  <c r="O33" i="12" s="1"/>
  <c r="Q34" i="12"/>
  <c r="Q33" i="12" s="1"/>
  <c r="V34" i="12"/>
  <c r="G35" i="12"/>
  <c r="I35" i="12"/>
  <c r="K35" i="12"/>
  <c r="M35" i="12"/>
  <c r="O35" i="12"/>
  <c r="Q35" i="12"/>
  <c r="V35" i="12"/>
  <c r="V33" i="12" s="1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I33" i="12" s="1"/>
  <c r="K39" i="12"/>
  <c r="O39" i="12"/>
  <c r="Q39" i="12"/>
  <c r="V39" i="12"/>
  <c r="G41" i="12"/>
  <c r="K41" i="12"/>
  <c r="G42" i="12"/>
  <c r="I42" i="12"/>
  <c r="I41" i="12" s="1"/>
  <c r="K42" i="12"/>
  <c r="M42" i="12"/>
  <c r="M41" i="12" s="1"/>
  <c r="O42" i="12"/>
  <c r="O41" i="12" s="1"/>
  <c r="Q42" i="12"/>
  <c r="V42" i="12"/>
  <c r="V41" i="12" s="1"/>
  <c r="G45" i="12"/>
  <c r="I45" i="12"/>
  <c r="K45" i="12"/>
  <c r="M45" i="12"/>
  <c r="O45" i="12"/>
  <c r="Q45" i="12"/>
  <c r="Q41" i="12" s="1"/>
  <c r="V45" i="12"/>
  <c r="Q47" i="12"/>
  <c r="G48" i="12"/>
  <c r="I48" i="12"/>
  <c r="I47" i="12" s="1"/>
  <c r="K48" i="12"/>
  <c r="M48" i="12"/>
  <c r="O48" i="12"/>
  <c r="O47" i="12" s="1"/>
  <c r="Q48" i="12"/>
  <c r="V48" i="12"/>
  <c r="V47" i="12" s="1"/>
  <c r="G50" i="12"/>
  <c r="G47" i="12" s="1"/>
  <c r="I50" i="12"/>
  <c r="K50" i="12"/>
  <c r="K47" i="12" s="1"/>
  <c r="O50" i="12"/>
  <c r="Q50" i="12"/>
  <c r="V50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60" i="12"/>
  <c r="G59" i="12" s="1"/>
  <c r="I60" i="12"/>
  <c r="K60" i="12"/>
  <c r="M60" i="12"/>
  <c r="M59" i="12" s="1"/>
  <c r="O60" i="12"/>
  <c r="Q60" i="12"/>
  <c r="Q59" i="12" s="1"/>
  <c r="V60" i="12"/>
  <c r="V59" i="12" s="1"/>
  <c r="G62" i="12"/>
  <c r="I62" i="12"/>
  <c r="I59" i="12" s="1"/>
  <c r="K62" i="12"/>
  <c r="M62" i="12"/>
  <c r="O62" i="12"/>
  <c r="Q62" i="12"/>
  <c r="V62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K59" i="12" s="1"/>
  <c r="O70" i="12"/>
  <c r="Q70" i="12"/>
  <c r="V70" i="12"/>
  <c r="G72" i="12"/>
  <c r="I72" i="12"/>
  <c r="K72" i="12"/>
  <c r="M72" i="12"/>
  <c r="O72" i="12"/>
  <c r="Q72" i="12"/>
  <c r="V72" i="12"/>
  <c r="G75" i="12"/>
  <c r="M75" i="12" s="1"/>
  <c r="I75" i="12"/>
  <c r="K75" i="12"/>
  <c r="O75" i="12"/>
  <c r="O59" i="12" s="1"/>
  <c r="Q75" i="12"/>
  <c r="V75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80" i="12"/>
  <c r="G79" i="12" s="1"/>
  <c r="I80" i="12"/>
  <c r="I79" i="12" s="1"/>
  <c r="K80" i="12"/>
  <c r="O80" i="12"/>
  <c r="Q80" i="12"/>
  <c r="V80" i="12"/>
  <c r="V79" i="12" s="1"/>
  <c r="G83" i="12"/>
  <c r="M83" i="12" s="1"/>
  <c r="I83" i="12"/>
  <c r="K83" i="12"/>
  <c r="K79" i="12" s="1"/>
  <c r="O83" i="12"/>
  <c r="O79" i="12" s="1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Q79" i="12" s="1"/>
  <c r="V88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7" i="12"/>
  <c r="K97" i="12"/>
  <c r="G98" i="12"/>
  <c r="I98" i="12"/>
  <c r="I97" i="12" s="1"/>
  <c r="K98" i="12"/>
  <c r="M98" i="12"/>
  <c r="O98" i="12"/>
  <c r="O97" i="12" s="1"/>
  <c r="Q98" i="12"/>
  <c r="V98" i="12"/>
  <c r="V97" i="12" s="1"/>
  <c r="G99" i="12"/>
  <c r="M99" i="12" s="1"/>
  <c r="I99" i="12"/>
  <c r="K99" i="12"/>
  <c r="O99" i="12"/>
  <c r="Q99" i="12"/>
  <c r="Q97" i="12" s="1"/>
  <c r="V99" i="12"/>
  <c r="K101" i="12"/>
  <c r="Q101" i="12"/>
  <c r="G102" i="12"/>
  <c r="I102" i="12"/>
  <c r="I101" i="12" s="1"/>
  <c r="K102" i="12"/>
  <c r="M102" i="12"/>
  <c r="O102" i="12"/>
  <c r="O101" i="12" s="1"/>
  <c r="Q102" i="12"/>
  <c r="V102" i="12"/>
  <c r="V101" i="12" s="1"/>
  <c r="G104" i="12"/>
  <c r="G101" i="12" s="1"/>
  <c r="I104" i="12"/>
  <c r="K104" i="12"/>
  <c r="O104" i="12"/>
  <c r="Q104" i="12"/>
  <c r="V104" i="12"/>
  <c r="AE107" i="12"/>
  <c r="AF107" i="12"/>
  <c r="I20" i="1"/>
  <c r="I19" i="1"/>
  <c r="I18" i="1"/>
  <c r="I16" i="1"/>
  <c r="F43" i="1"/>
  <c r="G43" i="1"/>
  <c r="G25" i="1" s="1"/>
  <c r="A25" i="1" s="1"/>
  <c r="H42" i="1"/>
  <c r="I42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I63" i="1" l="1"/>
  <c r="J54" i="1" s="1"/>
  <c r="J55" i="1"/>
  <c r="G26" i="1"/>
  <c r="A26" i="1"/>
  <c r="G28" i="1"/>
  <c r="G23" i="1"/>
  <c r="M8" i="12"/>
  <c r="M33" i="12"/>
  <c r="M97" i="12"/>
  <c r="G8" i="12"/>
  <c r="G33" i="12"/>
  <c r="M104" i="12"/>
  <c r="M101" i="12" s="1"/>
  <c r="M50" i="12"/>
  <c r="M47" i="12" s="1"/>
  <c r="M80" i="12"/>
  <c r="M79" i="12" s="1"/>
  <c r="M30" i="12"/>
  <c r="M29" i="12" s="1"/>
  <c r="I21" i="1"/>
  <c r="I39" i="1"/>
  <c r="I43" i="1" s="1"/>
  <c r="J56" i="1" l="1"/>
  <c r="J62" i="1"/>
  <c r="J53" i="1"/>
  <c r="J59" i="1"/>
  <c r="J57" i="1"/>
  <c r="J58" i="1"/>
  <c r="J61" i="1"/>
  <c r="J60" i="1"/>
  <c r="A23" i="1"/>
  <c r="J39" i="1"/>
  <c r="J43" i="1" s="1"/>
  <c r="J42" i="1"/>
  <c r="J41" i="1"/>
  <c r="J63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1B346D15-EDFA-4897-9442-E7A9C1B072C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59A6F68-3567-4D70-9930-D496A188C8C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<sst xmlns="http://schemas.openxmlformats.org/spreadsheetml/2006/main" count="729" uniqueCount="289">
  <si>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</si>
  <si>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</si>
  <si>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</si>
  <si>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</si>
  <si>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</si>
  <si>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</si>
  <si>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</si>
  <si>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</si>
  <si>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</si>
  <si>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</si>
  <si>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</si>
  <si>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</si>
  <si>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</si>
  <si>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</si>
  <si>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</si>
  <si>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</si>
  <si>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</si>
  <si>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</si>
  <si>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</si>
  <si>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</si>
  <si>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</si>
  <si>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</si>
  <si>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</si>
  <si>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</si>
  <si>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</si>
  <si>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</si>
  <si>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</si>
  <si>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</si>
  <si>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</si>
  <si>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</si>
  <si>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</si>
  <si>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</si>
  <si>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</si>
  <si>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</si>
  <si>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</si>
  <si>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</si>
  <si>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</si>
  <si>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</si>
  <si>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</si>
  <si>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</si>
  <si>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</si>
  <si>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</si>
  <si>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</si>
  <si>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SO.REV.</t>
  </si>
  <si>
    <t>Zdravotně technické instalace</t>
  </si>
  <si>
    <t>Revize 11/2024</t>
  </si>
  <si>
    <t>Objekt:</t>
  </si>
  <si>
    <t>Rozpočet:</t>
  </si>
  <si>
    <t>MW22/27</t>
  </si>
  <si>
    <t>DS Břeclav</t>
  </si>
  <si>
    <t>Stavba</t>
  </si>
  <si>
    <t>Provozní soubor</t>
  </si>
  <si>
    <t>Celkem za stavbu</t>
  </si>
  <si>
    <t>CZK</t>
  </si>
  <si>
    <t>#POPS</t>
  </si>
  <si>
    <t>Popis stavby: MW22/27 - DS Břeclav</t>
  </si>
  <si>
    <t>#POPO</t>
  </si>
  <si>
    <t>Popis objektu: SO.REV. - Revize 11/2024</t>
  </si>
  <si>
    <t>#POPR</t>
  </si>
  <si>
    <t>Popis rozpočtu: SO.REV. - Zdravotně technické instalace</t>
  </si>
  <si>
    <t>Rekapitulace dílů</t>
  </si>
  <si>
    <t>Typ dílu</t>
  </si>
  <si>
    <t>6</t>
  </si>
  <si>
    <t>Úpravy povrchu, podlahy</t>
  </si>
  <si>
    <t>9</t>
  </si>
  <si>
    <t>Ostatní konstrukce, bourání</t>
  </si>
  <si>
    <t>700</t>
  </si>
  <si>
    <t>HZS - hodinové zúčtovací sazby, zkoušky, revize</t>
  </si>
  <si>
    <t>713</t>
  </si>
  <si>
    <t>Izolace tepelné</t>
  </si>
  <si>
    <t>715</t>
  </si>
  <si>
    <t>Izolace chemické</t>
  </si>
  <si>
    <t>721</t>
  </si>
  <si>
    <t>Vnitřní kanalizace</t>
  </si>
  <si>
    <t>722</t>
  </si>
  <si>
    <t>Vnitřní vodovod</t>
  </si>
  <si>
    <t>724</t>
  </si>
  <si>
    <t>Strojní vybavení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</si>
  <si>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</si>
  <si>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</si>
  <si>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</si>
  <si>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</si>
  <si>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</si>
  <si>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</si>
  <si>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</si>
  <si>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</si>
  <si>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</si>
  <si>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</si>
  <si>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</si>
  <si>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</si>
  <si>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</si>
  <si>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</si>
  <si>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</si>
  <si>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</si>
  <si>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</si>
  <si>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</si>
  <si>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</si>
  <si>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</si>
  <si>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</si>
  <si>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</si>
  <si>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</si>
  <si>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</si>
  <si>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</si>
  <si>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</si>
  <si>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</si>
  <si>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</si>
  <si>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</si>
  <si>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</si>
  <si>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</si>
  <si>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</si>
  <si>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</si>
  <si>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</si>
  <si>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89931K</t>
  </si>
  <si>
    <t>Osazení a dobetonování hranatého poklopu s žárově pozinkovanou úpravou, s protiskluzným povrchem, zátěž do 5t, vodotěsný rám</t>
  </si>
  <si>
    <t>kus</t>
  </si>
  <si>
    <t>Vlastní</t>
  </si>
  <si>
    <t>Indiv</t>
  </si>
  <si>
    <t>Práce</t>
  </si>
  <si>
    <t>Běžná</t>
  </si>
  <si>
    <t>POL1_</t>
  </si>
  <si>
    <t>631330029BRP</t>
  </si>
  <si>
    <t xml:space="preserve">Vyspádování a podklad pro dlažbu vč. adhezního můstku a brokování podlahy vč. vysprávek </t>
  </si>
  <si>
    <t>m2</t>
  </si>
  <si>
    <t>Agregovaná položka</t>
  </si>
  <si>
    <t>POL2_</t>
  </si>
  <si>
    <t>771101210R00</t>
  </si>
  <si>
    <t>Příprava podkladu pod dlažby penetrace podkladu pod dlažby</t>
  </si>
  <si>
    <t>800-771</t>
  </si>
  <si>
    <t>RTS 24/ II</t>
  </si>
  <si>
    <t>RTS 24/ I</t>
  </si>
  <si>
    <t>Odkaz na mn. položky pořadí 3 : 15,00000*0,1</t>
  </si>
  <si>
    <t>VV</t>
  </si>
  <si>
    <t>Odkaz na mn. položky pořadí 4 : 10,20000</t>
  </si>
  <si>
    <t>771475014R00</t>
  </si>
  <si>
    <t>Montáž soklíků z dlaždic keramických výšky 100 mm, soklíků vodorovných, kladených do flexibilního tmele</t>
  </si>
  <si>
    <t>m</t>
  </si>
  <si>
    <t>771575109RT6</t>
  </si>
  <si>
    <t>Montáž podlah z dlaždic keramických 300 x 300 mm, režných nebo glazovaných, hladkých, kladených do flexibilního tmele</t>
  </si>
  <si>
    <t>771578011R00</t>
  </si>
  <si>
    <t>Zvláštní úpravy spár spára podlaha-stěna silikonem</t>
  </si>
  <si>
    <t>vč. dodávky a montáže silikonu.</t>
  </si>
  <si>
    <t>POP</t>
  </si>
  <si>
    <t>771479001R00</t>
  </si>
  <si>
    <t>Montáž soklíků z dlaždic keramických Řezání dlaždic pro soklíky</t>
  </si>
  <si>
    <t>597623142R</t>
  </si>
  <si>
    <t>Dlažba keramická s glazurou (GL); tl. = 7,0 mm; a = 298 mm; b = 298 mm; nasákavost = 3,0 %; povrch: hladký, matný; barva: šedá</t>
  </si>
  <si>
    <t>SPCM</t>
  </si>
  <si>
    <t>Specifikace</t>
  </si>
  <si>
    <t>POL3_</t>
  </si>
  <si>
    <t>998771101R00</t>
  </si>
  <si>
    <t>Přesun hmot pro podlahy z dlaždic, výšky do 6 m</t>
  </si>
  <si>
    <t>t</t>
  </si>
  <si>
    <t>OPN</t>
  </si>
  <si>
    <t>POL13_0</t>
  </si>
  <si>
    <t>971033241R00</t>
  </si>
  <si>
    <t>Vybourání otvorů ve zdivu cihelném z jakýchkoliv cihel pálených  na jakoukoliv maltu vápenou nebo vápenocementovou, plochy do 0,0225 m2, tloušťky do 300 mm</t>
  </si>
  <si>
    <t>801-3</t>
  </si>
  <si>
    <t>základovém nebo nadzákladovém,</t>
  </si>
  <si>
    <t>SPI</t>
  </si>
  <si>
    <t>150 x 150 mm : 3</t>
  </si>
  <si>
    <t>970251200R00</t>
  </si>
  <si>
    <t>Řezání železobetonu hloubka řezu 200 mm</t>
  </si>
  <si>
    <t>k dopojení kanalizace : 2,5</t>
  </si>
  <si>
    <t>970051130KPL</t>
  </si>
  <si>
    <t>Vrtání jádrové do ŽB do D 130 mm</t>
  </si>
  <si>
    <t>kpl.</t>
  </si>
  <si>
    <t>979100014KPL</t>
  </si>
  <si>
    <t>Odvoz suti a vyb.hmot do 15 km, vnitrost. 25 m vč. poplatku za skládku</t>
  </si>
  <si>
    <t>R3</t>
  </si>
  <si>
    <t>Revize</t>
  </si>
  <si>
    <t>R4</t>
  </si>
  <si>
    <t>Uvedení do provozu, zaškolení obsluhy</t>
  </si>
  <si>
    <t>R5</t>
  </si>
  <si>
    <t>Pomocné práce při montáži, zprovoznění a dopojení technologie</t>
  </si>
  <si>
    <t>h</t>
  </si>
  <si>
    <t>HZS</t>
  </si>
  <si>
    <t>POL10_</t>
  </si>
  <si>
    <t>722182016RT1</t>
  </si>
  <si>
    <t>Montáž tepelné izolace potrubí lepicí páska, sponky, přes DN 40 do DN 80</t>
  </si>
  <si>
    <t>800-721</t>
  </si>
  <si>
    <t>722182096K00</t>
  </si>
  <si>
    <t>Příplatek za montáž izolačních tvarovek</t>
  </si>
  <si>
    <t>28377120R</t>
  </si>
  <si>
    <t>pouzdro potrubní tvarovatelné; pěnový polyetylén; vnitřní průměr 76,0 mm; tl. izolace 13,0 mm; provozní teplota  -65 až 90 °C; tepelná vodivost (10°C) 0,0380 W/mK</t>
  </si>
  <si>
    <t>28377130R</t>
  </si>
  <si>
    <t>spona na potrubní pouzdro; plastová; tl = 1,00 mm; š = 4,9 mm; l = 32 mm; šedá</t>
  </si>
  <si>
    <t>28377135R</t>
  </si>
  <si>
    <t>páska spojovací PVC; samolepicí; jednostranně; tl. 0,19 mm; š = 38,0 mm; l = 20 m</t>
  </si>
  <si>
    <t>998713201R00</t>
  </si>
  <si>
    <t>Přesun hmot pro izolace tepelné v objektech výšky do 6 m</t>
  </si>
  <si>
    <t>800-713</t>
  </si>
  <si>
    <t>Přesun hmot</t>
  </si>
  <si>
    <t>POL7_7</t>
  </si>
  <si>
    <t>50 m vodorovně</t>
  </si>
  <si>
    <t>713552131R00</t>
  </si>
  <si>
    <t>Protipožární kabelové přepážky Protipožární trubní ucpávky EI 90, do D 108 mm, stěna, Hmota nátěrová</t>
  </si>
  <si>
    <t>Otvor se utěsní minerální vlnou. Ze zadní strany stěny se připevní přířez z požárně ochranné desky svorkami. Prostup i potrubí před a za prostupem je natřeno protipožární stěrkou. Cena obsahuje dodávku požární desky (přířez), minerální vlny a požární stěrky.</t>
  </si>
  <si>
    <t>Včetně pomocného lešení o výšce podlahy do 1900 mm a pro zatížení do 1,5 kPa.</t>
  </si>
  <si>
    <t>998715201R00</t>
  </si>
  <si>
    <t>Přesun hmot pro izolace proti chemickým vlivům v objektech výšky do 6 m</t>
  </si>
  <si>
    <t>800-715</t>
  </si>
  <si>
    <t>50 m vodorovně, měřeno od těžiště půdorysné plochy skládky do těžiště půdorysné plochy objektu</t>
  </si>
  <si>
    <t>721170955RO0</t>
  </si>
  <si>
    <t>Potrubí plastové, vsazení odbočky, potrubí hrdlové, D 110 mm</t>
  </si>
  <si>
    <t>721176222R00</t>
  </si>
  <si>
    <t>Potrubí KG svodné (ležaté) v zemi vnější průměr D 110 mm, tloušťka stěny 3,2 mm, DN 100</t>
  </si>
  <si>
    <t>včetně tvarovek, objímek. Bez zednických výpomocí.</t>
  </si>
  <si>
    <t>Potrubí včetně tvarovek. Bez zednických výpomocí.</t>
  </si>
  <si>
    <t>721194109R00</t>
  </si>
  <si>
    <t>Zřízení přípojek na potrubí D 110  mm, materiál ve specifikaci</t>
  </si>
  <si>
    <t>vyvedení a upevnění odpadních výpustek,</t>
  </si>
  <si>
    <t>721223423RT2</t>
  </si>
  <si>
    <t>Vpusť podlahová se zápachovou uzávěrkou průměr 50, 75 110 mm, se svislým odtokem, zápachový uzávěr funkční i pří vyschnutí, 123x123mm/115x115mm, včetně dodávky materiálu, Vpust podlahová materiál: plast; mřížka nerezová; dl = 123 mm; š = 123 mm; stav. výška od 158 mm; odtok svislý 50/75/110 mm; zatížení: K 3; přísluš...</t>
  </si>
  <si>
    <t>721290111R00</t>
  </si>
  <si>
    <t>Zkouška těsnosti kanalizace v objektech vodou, DN 125</t>
  </si>
  <si>
    <t>998721201R00</t>
  </si>
  <si>
    <t>Přesun hmot pro vnitřní kanalizaci v objektech výšky do 6 m</t>
  </si>
  <si>
    <t>722130237R00</t>
  </si>
  <si>
    <t>Potrubí z ocelových trubek závitových pozinkovaných DN 65, svařovaných 11 343,  , včetně dodávky materiálu</t>
  </si>
  <si>
    <t>Potrubí včetně tvarovek a zednických výpomocí.</t>
  </si>
  <si>
    <t>722178717R00</t>
  </si>
  <si>
    <t>Potrubí vícevrstvé PP-RCT/ PP-RCT+BF/ PP-RCT, D 75 mm, s 8,4 mm, S 4,0, polyfúzně svařované, Zátka plastová materiál: PP-RCT; ds = 75,0 mm; PN 20; teplota média do 70 °C</t>
  </si>
  <si>
    <t>včetně tvarovek, bez zednických výpomocí</t>
  </si>
  <si>
    <t>722219103R00</t>
  </si>
  <si>
    <t>Montáž armatur vodovodních přírubových, DN 65</t>
  </si>
  <si>
    <t>722239107R00</t>
  </si>
  <si>
    <t>Montáž armatury závitové se dvěma závity G 2 1/2"</t>
  </si>
  <si>
    <t>722290229R00</t>
  </si>
  <si>
    <t>Dílčí tlakové zkoušky vodovodního potrubí závitového, přes DN  50 do DN 100</t>
  </si>
  <si>
    <t>Včetně dodávky vody, uzavření a zabezpečení konců potrubí.</t>
  </si>
  <si>
    <t>722280109R00</t>
  </si>
  <si>
    <t>Tlakové zkoušky vodovodního potrubí přes DN 50 do DN 65</t>
  </si>
  <si>
    <t>722290234R00</t>
  </si>
  <si>
    <t>Proplach a dezinfekce vodovodního potrubí do DN 80</t>
  </si>
  <si>
    <t>Včetně dodání desinfekčního prostředku.</t>
  </si>
  <si>
    <t>5+12</t>
  </si>
  <si>
    <t>5511143E</t>
  </si>
  <si>
    <t>Kontrolovatelná zpětná armatura DN65, přírubové provedení PN16, ISO 7005-2, EN 1092-2, Kvs 110</t>
  </si>
  <si>
    <t>médium: pitná voda, třída tekutin (EN1717:) třída 20, maximální teplota média 65 °C, max. vstupní tlak 16 bar, certifikace výrobku, nastavený tlak approx. 0.05 bar, povrchová úprava těla: práškový povlak, připojení: příruby, bezolovnaté provedení - obsah olova ve všech materiálech nižší než 0,1%, disk, pružina a těsnění jsou vyměnitelné, ACS certifikace</t>
  </si>
  <si>
    <t>551135290R</t>
  </si>
  <si>
    <t>kohout kulový redukovaný nátrubkový; PN 28; 2 1/2 "; ovládání páčka</t>
  </si>
  <si>
    <t>998722101R00</t>
  </si>
  <si>
    <t>Přesun hmot pro vnitřní vodovod, výšky do 6 m</t>
  </si>
  <si>
    <t>POL7_</t>
  </si>
  <si>
    <t>722190226R00</t>
  </si>
  <si>
    <t>Přípojka vodovodní pro pevné připojení z ocelových závitových pozinkovaných běžných trubek 11 353.0, pro pevné připojení, DN 50</t>
  </si>
  <si>
    <t>soubor</t>
  </si>
  <si>
    <t>Včetně vyvedení a upevnění výpustek.</t>
  </si>
  <si>
    <t>automatická tlaková stanice : 1</t>
  </si>
  <si>
    <t>732339111R00</t>
  </si>
  <si>
    <t>Nádoby expanzní tlakové Montáž nádob expanzních tlakových o obsahu 500 l</t>
  </si>
  <si>
    <t>800-731</t>
  </si>
  <si>
    <t>724-001</t>
  </si>
  <si>
    <t>Montáž a zapojení frekvenčního měniče</t>
  </si>
  <si>
    <t>732429112RO0</t>
  </si>
  <si>
    <t>Montáž čerpadla</t>
  </si>
  <si>
    <t>42663ATS</t>
  </si>
  <si>
    <t>Automatická tlaková stanice</t>
  </si>
  <si>
    <t>Automatická tlaková stanice s atestem na pitnou vodu, 2 ks horizontálních vícestupňových nerezových čerpadel, maximální průtok 800 l/min, maximální výtlak 57,90 m, jmenovitý výkon motoru 3,0 kW, sací hrdlo 3“, výtlačné hrdlo 2 1/2“, 2 ks frekvenčních měničů (regulace otáček, krytí IP 65) s odnímatelným LCD displejem, 2 ks tlakových čidel, uzavírací ventily se zpětnou klapkou na sací straně, uzavírací ventily na výtlačné straně, sací a výtlačné potrubí z korozivzdorné oceli, základový rám, celonerezový manometr plněný glycerinem, 2 ks tlakových nádob o objemu 24 litrů, Hlavní rozvaděč – krytí IP 65, vstupní napětí 3x400</t>
  </si>
  <si>
    <t>48466613T</t>
  </si>
  <si>
    <t>Tlaková expanzní nádoba s membránou z butylu o jmenovitém objemu 500 litrů</t>
  </si>
  <si>
    <t>maximální využitelný objem 375 litrů, maximální dovolený provozní tlak 10 bar, nastavení předtlaku plynu z výroby 4 bary, průměr 740 mm, včetně přírubového připojení DN65 s průtokovým zařízením.</t>
  </si>
  <si>
    <t>4269102R</t>
  </si>
  <si>
    <t>Měnič frekvenční</t>
  </si>
  <si>
    <t>Frekvenční měnič 0,75-2,2kW určený k ovládání a ekonomickému řízení provozu čerpadel s třífázovým motorem, vstupní napětí 3x400 V, výstupní napětí 3x400 V, maximální vstupní proud 5,80 A, maximální výstupní proud 5,10 A, stupeň krytí IP 54</t>
  </si>
  <si>
    <t>426109R</t>
  </si>
  <si>
    <t>Čerpadlo</t>
  </si>
  <si>
    <t>Horizontální vícestupňové čerpadlo 3x400V 50 Hz, Atest na pitnou vodu, oběžná kola a difuzory z nerezové oceli, maximální průtok 233,30 l/min, maximální výtlak 35,30 m, jmenovitý výkon motoru 1,10 kW, sací hrdlo 6/4“, výtlačné hrdlo 5/4“, jmenovitý proud 2,20 A</t>
  </si>
  <si>
    <t>426999R</t>
  </si>
  <si>
    <t>Snímač tlaku</t>
  </si>
  <si>
    <t>Snímač tlaku 90° 0-10 bar, způsob zapojení: 2 vodiče - červený a černý, napájecí napětí 24 V, výstupní proud 4-20 mA, rozsah teplot -40 °C až 125 °C, stupeň krytí: IP69K, délka čidla 3 m, závit: 1/4"</t>
  </si>
  <si>
    <t>998724101R00</t>
  </si>
  <si>
    <t>Přesun hmot pro strojní vybavení, výšky do 6 m</t>
  </si>
  <si>
    <t>767000</t>
  </si>
  <si>
    <t>Ocelové roznášecí konstrukce – dílenský výrobek</t>
  </si>
  <si>
    <t>998767201R00</t>
  </si>
  <si>
    <t>Přesun hmot pro kovové stavební doplňk. konstrukce v objektech výšky do 6 m</t>
  </si>
  <si>
    <t>800-767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</si>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</sst>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0" fontId="19" fillId="0" borderId="0" xfId="0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q1n/Y0K20jfR/kjC4FYIVJYD7gLoyitBUUQeRpwSsxVk1N6ZsYVqMDtLfz4BZsPYYxk1c6ogHuZ09LUiX/6now==" saltValue="UpF0vF+lrpgkN3h1eSv93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M12" sqref="M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7" t="s">
        <v>22</v>
      </c>
      <c r="C2" s="78"/>
      <c r="D2" s="79" t="s">
        <v>48</v>
      </c>
      <c r="E2" s="237" t="s">
        <v>49</v>
      </c>
      <c r="F2" s="238"/>
      <c r="G2" s="238"/>
      <c r="H2" s="238"/>
      <c r="I2" s="238"/>
      <c r="J2" s="239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240" t="s">
        <v>45</v>
      </c>
      <c r="F3" s="241"/>
      <c r="G3" s="241"/>
      <c r="H3" s="241"/>
      <c r="I3" s="241"/>
      <c r="J3" s="242"/>
    </row>
    <row r="4" spans="1:15" ht="23.25" customHeight="1" x14ac:dyDescent="0.2">
      <c r="A4" s="76">
        <v>2908</v>
      </c>
      <c r="B4" s="82" t="s">
        <v>47</v>
      </c>
      <c r="C4" s="83"/>
      <c r="D4" s="84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42</v>
      </c>
      <c r="D5" s="225"/>
      <c r="E5" s="226"/>
      <c r="F5" s="226"/>
      <c r="G5" s="22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7"/>
      <c r="E6" s="228"/>
      <c r="F6" s="228"/>
      <c r="G6" s="22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9"/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4"/>
      <c r="E11" s="244"/>
      <c r="F11" s="244"/>
      <c r="G11" s="244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3"/>
      <c r="F15" s="243"/>
      <c r="G15" s="245"/>
      <c r="H15" s="245"/>
      <c r="I15" s="245" t="s">
        <v>29</v>
      </c>
      <c r="J15" s="246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8"/>
      <c r="F16" s="209"/>
      <c r="G16" s="208"/>
      <c r="H16" s="209"/>
      <c r="I16" s="208">
        <f>SUMIF(F53:F62,A16,I53:I62)+SUMIF(F53:F62,"PSU",I53:I62)</f>
        <v>0</v>
      </c>
      <c r="J16" s="210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8"/>
      <c r="F17" s="209"/>
      <c r="G17" s="208"/>
      <c r="H17" s="209"/>
      <c r="I17" s="208">
        <f>SUMIF(F53:F62,A17,I53:I62)</f>
        <v>0</v>
      </c>
      <c r="J17" s="210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8"/>
      <c r="F18" s="209"/>
      <c r="G18" s="208"/>
      <c r="H18" s="209"/>
      <c r="I18" s="208">
        <f>SUMIF(F53:F62,A18,I53:I62)</f>
        <v>0</v>
      </c>
      <c r="J18" s="210"/>
    </row>
    <row r="19" spans="1:10" ht="23.25" customHeight="1" x14ac:dyDescent="0.2">
      <c r="A19" s="139" t="s">
        <v>80</v>
      </c>
      <c r="B19" s="38" t="s">
        <v>27</v>
      </c>
      <c r="C19" s="62"/>
      <c r="D19" s="63"/>
      <c r="E19" s="208"/>
      <c r="F19" s="209"/>
      <c r="G19" s="208"/>
      <c r="H19" s="209"/>
      <c r="I19" s="208">
        <f>SUMIF(F53:F62,A19,I53:I62)</f>
        <v>0</v>
      </c>
      <c r="J19" s="210"/>
    </row>
    <row r="20" spans="1:10" ht="23.25" customHeight="1" x14ac:dyDescent="0.2">
      <c r="A20" s="139" t="s">
        <v>81</v>
      </c>
      <c r="B20" s="38" t="s">
        <v>28</v>
      </c>
      <c r="C20" s="62"/>
      <c r="D20" s="63"/>
      <c r="E20" s="208"/>
      <c r="F20" s="209"/>
      <c r="G20" s="208"/>
      <c r="H20" s="209"/>
      <c r="I20" s="208">
        <f>SUMIF(F53:F62,A20,I53:I62)</f>
        <v>0</v>
      </c>
      <c r="J20" s="210"/>
    </row>
    <row r="21" spans="1:10" ht="23.25" customHeight="1" x14ac:dyDescent="0.2">
      <c r="A21" s="2"/>
      <c r="B21" s="48" t="s">
        <v>29</v>
      </c>
      <c r="C21" s="64"/>
      <c r="D21" s="65"/>
      <c r="E21" s="211"/>
      <c r="F21" s="247"/>
      <c r="G21" s="211"/>
      <c r="H21" s="247"/>
      <c r="I21" s="211">
        <f>SUM(I16:J20)</f>
        <v>0</v>
      </c>
      <c r="J21" s="21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04">
        <f>A23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4">
        <f>A25</f>
        <v>0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6">
        <f>CenaCelkem-(ZakladDPHSni+DPHSni+ZakladDPHZakl+DPHZakl)</f>
        <v>0</v>
      </c>
      <c r="H27" s="236"/>
      <c r="I27" s="23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14">
        <f>ZakladDPHSniVypocet+ZakladDPHZaklVypocet</f>
        <v>0</v>
      </c>
      <c r="H28" s="214"/>
      <c r="I28" s="214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13">
        <f>A27</f>
        <v>0</v>
      </c>
      <c r="H29" s="213"/>
      <c r="I29" s="213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198"/>
      <c r="D39" s="198"/>
      <c r="E39" s="198"/>
      <c r="F39" s="99">
        <f>'SO.REV. SO.REV. Pol'!AE107</f>
        <v>0</v>
      </c>
      <c r="G39" s="100">
        <f>'SO.REV. SO.REV. Pol'!AF107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/>
      <c r="C40" s="199" t="s">
        <v>51</v>
      </c>
      <c r="D40" s="199"/>
      <c r="E40" s="199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43</v>
      </c>
      <c r="C41" s="199" t="s">
        <v>45</v>
      </c>
      <c r="D41" s="199"/>
      <c r="E41" s="199"/>
      <c r="F41" s="104">
        <f>'SO.REV. SO.REV. Pol'!AE107</f>
        <v>0</v>
      </c>
      <c r="G41" s="105">
        <f>'SO.REV. SO.REV. Pol'!AF107</f>
        <v>0</v>
      </c>
      <c r="H41" s="105">
        <f>(F41*SazbaDPH1/100)+(G41*SazbaDPH2/100)</f>
        <v>0</v>
      </c>
      <c r="I41" s="105">
        <f>F41+G41+H41</f>
        <v>0</v>
      </c>
      <c r="J41" s="106" t="str">
        <f>IF(_xlfn.SINGLE(CenaCelkemVypocet)=0,"",I41/_xlfn.SINGLE(CenaCelkemVypocet)*100)</f>
        <v/>
      </c>
    </row>
    <row r="42" spans="1:10" ht="25.5" hidden="1" customHeight="1" x14ac:dyDescent="0.2">
      <c r="A42" s="88">
        <v>3</v>
      </c>
      <c r="B42" s="107" t="s">
        <v>43</v>
      </c>
      <c r="C42" s="198" t="s">
        <v>44</v>
      </c>
      <c r="D42" s="198"/>
      <c r="E42" s="198"/>
      <c r="F42" s="108">
        <f>'SO.REV. SO.REV. Pol'!AE107</f>
        <v>0</v>
      </c>
      <c r="G42" s="101">
        <f>'SO.REV. SO.REV. Pol'!AF107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10" ht="25.5" hidden="1" customHeight="1" x14ac:dyDescent="0.2">
      <c r="A43" s="88"/>
      <c r="B43" s="200" t="s">
        <v>52</v>
      </c>
      <c r="C43" s="201"/>
      <c r="D43" s="201"/>
      <c r="E43" s="202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20" t="s">
        <v>60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61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62</v>
      </c>
      <c r="C53" s="196" t="s">
        <v>63</v>
      </c>
      <c r="D53" s="197"/>
      <c r="E53" s="197"/>
      <c r="F53" s="135" t="s">
        <v>24</v>
      </c>
      <c r="G53" s="136"/>
      <c r="H53" s="136"/>
      <c r="I53" s="136">
        <f>'SO.REV. SO.REV. Pol'!G8</f>
        <v>0</v>
      </c>
      <c r="J53" s="132" t="str">
        <f>IF(I63=0,"",I53/I63*100)</f>
        <v/>
      </c>
    </row>
    <row r="54" spans="1:10" ht="36.75" customHeight="1" x14ac:dyDescent="0.2">
      <c r="A54" s="123"/>
      <c r="B54" s="128" t="s">
        <v>64</v>
      </c>
      <c r="C54" s="196" t="s">
        <v>65</v>
      </c>
      <c r="D54" s="197"/>
      <c r="E54" s="197"/>
      <c r="F54" s="135" t="s">
        <v>24</v>
      </c>
      <c r="G54" s="136"/>
      <c r="H54" s="136"/>
      <c r="I54" s="136">
        <f>'SO.REV. SO.REV. Pol'!G21</f>
        <v>0</v>
      </c>
      <c r="J54" s="132" t="str">
        <f>IF(I63=0,"",I54/I63*100)</f>
        <v/>
      </c>
    </row>
    <row r="55" spans="1:10" ht="36.75" customHeight="1" x14ac:dyDescent="0.2">
      <c r="A55" s="123"/>
      <c r="B55" s="128" t="s">
        <v>66</v>
      </c>
      <c r="C55" s="196" t="s">
        <v>67</v>
      </c>
      <c r="D55" s="197"/>
      <c r="E55" s="197"/>
      <c r="F55" s="135" t="s">
        <v>25</v>
      </c>
      <c r="G55" s="136"/>
      <c r="H55" s="136"/>
      <c r="I55" s="136">
        <f>'SO.REV. SO.REV. Pol'!G29</f>
        <v>0</v>
      </c>
      <c r="J55" s="132" t="str">
        <f>IF(I63=0,"",I55/I63*100)</f>
        <v/>
      </c>
    </row>
    <row r="56" spans="1:10" ht="36.75" customHeight="1" x14ac:dyDescent="0.2">
      <c r="A56" s="123"/>
      <c r="B56" s="128" t="s">
        <v>68</v>
      </c>
      <c r="C56" s="196" t="s">
        <v>69</v>
      </c>
      <c r="D56" s="197"/>
      <c r="E56" s="197"/>
      <c r="F56" s="135" t="s">
        <v>25</v>
      </c>
      <c r="G56" s="136"/>
      <c r="H56" s="136"/>
      <c r="I56" s="136">
        <f>'SO.REV. SO.REV. Pol'!G33</f>
        <v>0</v>
      </c>
      <c r="J56" s="132" t="str">
        <f>IF(I63=0,"",I56/I63*100)</f>
        <v/>
      </c>
    </row>
    <row r="57" spans="1:10" ht="36.75" customHeight="1" x14ac:dyDescent="0.2">
      <c r="A57" s="123"/>
      <c r="B57" s="128" t="s">
        <v>70</v>
      </c>
      <c r="C57" s="196" t="s">
        <v>71</v>
      </c>
      <c r="D57" s="197"/>
      <c r="E57" s="197"/>
      <c r="F57" s="135" t="s">
        <v>25</v>
      </c>
      <c r="G57" s="136"/>
      <c r="H57" s="136"/>
      <c r="I57" s="136">
        <f>'SO.REV. SO.REV. Pol'!G41</f>
        <v>0</v>
      </c>
      <c r="J57" s="132" t="str">
        <f>IF(I63=0,"",I57/I63*100)</f>
        <v/>
      </c>
    </row>
    <row r="58" spans="1:10" ht="36.75" customHeight="1" x14ac:dyDescent="0.2">
      <c r="A58" s="123"/>
      <c r="B58" s="128" t="s">
        <v>72</v>
      </c>
      <c r="C58" s="196" t="s">
        <v>73</v>
      </c>
      <c r="D58" s="197"/>
      <c r="E58" s="197"/>
      <c r="F58" s="135" t="s">
        <v>25</v>
      </c>
      <c r="G58" s="136"/>
      <c r="H58" s="136"/>
      <c r="I58" s="136">
        <f>'SO.REV. SO.REV. Pol'!G47</f>
        <v>0</v>
      </c>
      <c r="J58" s="132" t="str">
        <f>IF(I63=0,"",I58/I63*100)</f>
        <v/>
      </c>
    </row>
    <row r="59" spans="1:10" ht="36.75" customHeight="1" x14ac:dyDescent="0.2">
      <c r="A59" s="123"/>
      <c r="B59" s="128" t="s">
        <v>74</v>
      </c>
      <c r="C59" s="196" t="s">
        <v>75</v>
      </c>
      <c r="D59" s="197"/>
      <c r="E59" s="197"/>
      <c r="F59" s="135" t="s">
        <v>25</v>
      </c>
      <c r="G59" s="136"/>
      <c r="H59" s="136"/>
      <c r="I59" s="136">
        <f>'SO.REV. SO.REV. Pol'!G59</f>
        <v>0</v>
      </c>
      <c r="J59" s="132" t="str">
        <f>IF(I63=0,"",I59/I63*100)</f>
        <v/>
      </c>
    </row>
    <row r="60" spans="1:10" ht="36.75" customHeight="1" x14ac:dyDescent="0.2">
      <c r="A60" s="123"/>
      <c r="B60" s="128" t="s">
        <v>76</v>
      </c>
      <c r="C60" s="196" t="s">
        <v>77</v>
      </c>
      <c r="D60" s="197"/>
      <c r="E60" s="197"/>
      <c r="F60" s="135" t="s">
        <v>25</v>
      </c>
      <c r="G60" s="136"/>
      <c r="H60" s="136"/>
      <c r="I60" s="136">
        <f>'SO.REV. SO.REV. Pol'!G79</f>
        <v>0</v>
      </c>
      <c r="J60" s="132" t="str">
        <f>IF(I63=0,"",I60/I63*100)</f>
        <v/>
      </c>
    </row>
    <row r="61" spans="1:10" ht="36.75" customHeight="1" x14ac:dyDescent="0.2">
      <c r="A61" s="123"/>
      <c r="B61" s="128" t="s">
        <v>78</v>
      </c>
      <c r="C61" s="196" t="s">
        <v>79</v>
      </c>
      <c r="D61" s="197"/>
      <c r="E61" s="197"/>
      <c r="F61" s="135" t="s">
        <v>25</v>
      </c>
      <c r="G61" s="136"/>
      <c r="H61" s="136"/>
      <c r="I61" s="136">
        <f>'SO.REV. SO.REV. Pol'!G97</f>
        <v>0</v>
      </c>
      <c r="J61" s="132" t="str">
        <f>IF(I63=0,"",I61/I63*100)</f>
        <v/>
      </c>
    </row>
    <row r="62" spans="1:10" ht="36.75" customHeight="1" x14ac:dyDescent="0.2">
      <c r="A62" s="123"/>
      <c r="B62" s="128" t="s">
        <v>80</v>
      </c>
      <c r="C62" s="196" t="s">
        <v>27</v>
      </c>
      <c r="D62" s="197"/>
      <c r="E62" s="197"/>
      <c r="F62" s="135" t="s">
        <v>80</v>
      </c>
      <c r="G62" s="136"/>
      <c r="H62" s="136"/>
      <c r="I62" s="136">
        <f>'SO.REV. SO.REV. Pol'!G101</f>
        <v>0</v>
      </c>
      <c r="J62" s="132" t="str">
        <f>IF(I63=0,"",I62/I63*100)</f>
        <v/>
      </c>
    </row>
    <row r="63" spans="1:10" ht="25.5" customHeight="1" x14ac:dyDescent="0.2">
      <c r="A63" s="124"/>
      <c r="B63" s="129" t="s">
        <v>1</v>
      </c>
      <c r="C63" s="130"/>
      <c r="D63" s="131"/>
      <c r="E63" s="131"/>
      <c r="F63" s="137"/>
      <c r="G63" s="138"/>
      <c r="H63" s="138"/>
      <c r="I63" s="138">
        <f>SUM(I53:I62)</f>
        <v>0</v>
      </c>
      <c r="J63" s="133">
        <f>SUM(J53:J62)</f>
        <v>0</v>
      </c>
    </row>
    <row r="64" spans="1:10" x14ac:dyDescent="0.2">
      <c r="F64" s="87"/>
      <c r="G64" s="87"/>
      <c r="H64" s="87"/>
      <c r="I64" s="87"/>
      <c r="J64" s="134"/>
    </row>
    <row r="65" spans="6:10" x14ac:dyDescent="0.2">
      <c r="F65" s="87"/>
      <c r="G65" s="87"/>
      <c r="H65" s="87"/>
      <c r="I65" s="87"/>
      <c r="J65" s="134"/>
    </row>
    <row r="66" spans="6:10" x14ac:dyDescent="0.2">
      <c r="F66" s="87"/>
      <c r="G66" s="87"/>
      <c r="H66" s="87"/>
      <c r="I66" s="87"/>
      <c r="J66" s="134"/>
    </row>
  </sheetData>
  <sheetProtection algorithmName="SHA-512" hashValue="ZqG7Y9R9k7ULM8LZoDVnJ+yY8ej4XWVLe3Lad0MFjAImueRDQCHdouiNyZvRlbCfqflNuL0UMJPmhDj1ne+Ojg==" saltValue="PUu51+LI748u0R9/EnB/i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7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8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9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yncKvymm+B/DxQsaCwgD1pq9kJidB2R1tpth9VA1rnKdTT04h4bHyb66GflF9pORW/3CDUqRl1+YCPCsShoBiQ==" saltValue="hYTkdplXWvfpNzwcJGIcn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9D670-7B1D-45F0-9EA7-64A036DE1B8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7109375" style="121" customWidth="1"/>
    <col min="3" max="3" width="63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0" t="s">
        <v>82</v>
      </c>
      <c r="B1" s="260"/>
      <c r="C1" s="260"/>
      <c r="D1" s="260"/>
      <c r="E1" s="260"/>
      <c r="F1" s="260"/>
      <c r="G1" s="260"/>
      <c r="AG1" t="s">
        <v>83</v>
      </c>
    </row>
    <row r="2" spans="1:60" ht="25.15" customHeight="1" x14ac:dyDescent="0.2">
      <c r="A2" s="140" t="s">
        <v>7</v>
      </c>
      <c r="B2" s="49" t="s">
        <v>48</v>
      </c>
      <c r="C2" s="261" t="s">
        <v>49</v>
      </c>
      <c r="D2" s="262"/>
      <c r="E2" s="262"/>
      <c r="F2" s="262"/>
      <c r="G2" s="263"/>
      <c r="AG2" t="s">
        <v>84</v>
      </c>
    </row>
    <row r="3" spans="1:60" ht="25.15" customHeight="1" x14ac:dyDescent="0.2">
      <c r="A3" s="140" t="s">
        <v>8</v>
      </c>
      <c r="B3" s="49" t="s">
        <v>43</v>
      </c>
      <c r="C3" s="261" t="s">
        <v>45</v>
      </c>
      <c r="D3" s="262"/>
      <c r="E3" s="262"/>
      <c r="F3" s="262"/>
      <c r="G3" s="263"/>
      <c r="AC3" s="121" t="s">
        <v>85</v>
      </c>
      <c r="AG3" t="s">
        <v>86</v>
      </c>
    </row>
    <row r="4" spans="1:60" ht="25.15" customHeight="1" x14ac:dyDescent="0.2">
      <c r="A4" s="141" t="s">
        <v>9</v>
      </c>
      <c r="B4" s="142" t="s">
        <v>43</v>
      </c>
      <c r="C4" s="264" t="s">
        <v>44</v>
      </c>
      <c r="D4" s="265"/>
      <c r="E4" s="265"/>
      <c r="F4" s="265"/>
      <c r="G4" s="266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29</v>
      </c>
      <c r="H6" s="147" t="s">
        <v>30</v>
      </c>
      <c r="I6" s="147" t="s">
        <v>94</v>
      </c>
      <c r="J6" s="147" t="s">
        <v>31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  <c r="Y6" s="147" t="s">
        <v>109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4" t="s">
        <v>110</v>
      </c>
      <c r="B8" s="165" t="s">
        <v>62</v>
      </c>
      <c r="C8" s="187" t="s">
        <v>63</v>
      </c>
      <c r="D8" s="166"/>
      <c r="E8" s="167"/>
      <c r="F8" s="168"/>
      <c r="G8" s="168">
        <f>SUMIF(AG9:AG20,"&lt;&gt;NOR",G9:G20)</f>
        <v>0</v>
      </c>
      <c r="H8" s="168"/>
      <c r="I8" s="168">
        <f>SUM(I9:I20)</f>
        <v>0</v>
      </c>
      <c r="J8" s="168"/>
      <c r="K8" s="168">
        <f>SUM(K9:K20)</f>
        <v>0</v>
      </c>
      <c r="L8" s="168"/>
      <c r="M8" s="168">
        <f>SUM(M9:M20)</f>
        <v>0</v>
      </c>
      <c r="N8" s="167"/>
      <c r="O8" s="167">
        <f>SUM(O9:O20)</f>
        <v>3.46</v>
      </c>
      <c r="P8" s="167"/>
      <c r="Q8" s="167">
        <f>SUM(Q9:Q20)</f>
        <v>0</v>
      </c>
      <c r="R8" s="168"/>
      <c r="S8" s="168"/>
      <c r="T8" s="169"/>
      <c r="U8" s="163"/>
      <c r="V8" s="163">
        <f>SUM(V9:V20)</f>
        <v>29.25</v>
      </c>
      <c r="W8" s="163"/>
      <c r="X8" s="163"/>
      <c r="Y8" s="163"/>
      <c r="AG8" t="s">
        <v>111</v>
      </c>
    </row>
    <row r="9" spans="1:60" ht="22.5" outlineLevel="1" x14ac:dyDescent="0.2">
      <c r="A9" s="178">
        <v>1</v>
      </c>
      <c r="B9" s="179" t="s">
        <v>112</v>
      </c>
      <c r="C9" s="188" t="s">
        <v>113</v>
      </c>
      <c r="D9" s="180" t="s">
        <v>114</v>
      </c>
      <c r="E9" s="181">
        <v>1</v>
      </c>
      <c r="F9" s="182"/>
      <c r="G9" s="183">
        <f>ROUND(E9*F9,2)</f>
        <v>0</v>
      </c>
      <c r="H9" s="182"/>
      <c r="I9" s="183">
        <f>ROUND(E9*H9,2)</f>
        <v>0</v>
      </c>
      <c r="J9" s="182"/>
      <c r="K9" s="183">
        <f>ROUND(E9*J9,2)</f>
        <v>0</v>
      </c>
      <c r="L9" s="183">
        <v>21</v>
      </c>
      <c r="M9" s="183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3"/>
      <c r="S9" s="183" t="s">
        <v>115</v>
      </c>
      <c r="T9" s="184" t="s">
        <v>116</v>
      </c>
      <c r="U9" s="159">
        <v>0</v>
      </c>
      <c r="V9" s="159">
        <f>ROUND(E9*U9,2)</f>
        <v>0</v>
      </c>
      <c r="W9" s="159"/>
      <c r="X9" s="159" t="s">
        <v>117</v>
      </c>
      <c r="Y9" s="159" t="s">
        <v>118</v>
      </c>
      <c r="Z9" s="148"/>
      <c r="AA9" s="148"/>
      <c r="AB9" s="148"/>
      <c r="AC9" s="148"/>
      <c r="AD9" s="148"/>
      <c r="AE9" s="148"/>
      <c r="AF9" s="148"/>
      <c r="AG9" s="148" t="s">
        <v>119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78">
        <v>2</v>
      </c>
      <c r="B10" s="179" t="s">
        <v>120</v>
      </c>
      <c r="C10" s="188" t="s">
        <v>121</v>
      </c>
      <c r="D10" s="180" t="s">
        <v>122</v>
      </c>
      <c r="E10" s="181">
        <v>10.199999999999999</v>
      </c>
      <c r="F10" s="182"/>
      <c r="G10" s="183">
        <f>ROUND(E10*F10,2)</f>
        <v>0</v>
      </c>
      <c r="H10" s="182"/>
      <c r="I10" s="183">
        <f>ROUND(E10*H10,2)</f>
        <v>0</v>
      </c>
      <c r="J10" s="182"/>
      <c r="K10" s="183">
        <f>ROUND(E10*J10,2)</f>
        <v>0</v>
      </c>
      <c r="L10" s="183">
        <v>21</v>
      </c>
      <c r="M10" s="183">
        <f>G10*(1+L10/100)</f>
        <v>0</v>
      </c>
      <c r="N10" s="181">
        <v>0.31122</v>
      </c>
      <c r="O10" s="181">
        <f>ROUND(E10*N10,2)</f>
        <v>3.17</v>
      </c>
      <c r="P10" s="181">
        <v>0</v>
      </c>
      <c r="Q10" s="181">
        <f>ROUND(E10*P10,2)</f>
        <v>0</v>
      </c>
      <c r="R10" s="183"/>
      <c r="S10" s="183" t="s">
        <v>115</v>
      </c>
      <c r="T10" s="184" t="s">
        <v>116</v>
      </c>
      <c r="U10" s="159">
        <v>0.58265</v>
      </c>
      <c r="V10" s="159">
        <f>ROUND(E10*U10,2)</f>
        <v>5.94</v>
      </c>
      <c r="W10" s="159"/>
      <c r="X10" s="159" t="s">
        <v>123</v>
      </c>
      <c r="Y10" s="159" t="s">
        <v>118</v>
      </c>
      <c r="Z10" s="148"/>
      <c r="AA10" s="148"/>
      <c r="AB10" s="148"/>
      <c r="AC10" s="148"/>
      <c r="AD10" s="148"/>
      <c r="AE10" s="148"/>
      <c r="AF10" s="148"/>
      <c r="AG10" s="148" t="s">
        <v>124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1">
        <v>3</v>
      </c>
      <c r="B11" s="172" t="s">
        <v>125</v>
      </c>
      <c r="C11" s="189" t="s">
        <v>126</v>
      </c>
      <c r="D11" s="173" t="s">
        <v>122</v>
      </c>
      <c r="E11" s="174">
        <v>11.7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74">
        <v>2.1000000000000001E-4</v>
      </c>
      <c r="O11" s="174">
        <f>ROUND(E11*N11,2)</f>
        <v>0</v>
      </c>
      <c r="P11" s="174">
        <v>0</v>
      </c>
      <c r="Q11" s="174">
        <f>ROUND(E11*P11,2)</f>
        <v>0</v>
      </c>
      <c r="R11" s="176" t="s">
        <v>127</v>
      </c>
      <c r="S11" s="176" t="s">
        <v>128</v>
      </c>
      <c r="T11" s="177" t="s">
        <v>129</v>
      </c>
      <c r="U11" s="159">
        <v>0.05</v>
      </c>
      <c r="V11" s="159">
        <f>ROUND(E11*U11,2)</f>
        <v>0.59</v>
      </c>
      <c r="W11" s="159"/>
      <c r="X11" s="159" t="s">
        <v>117</v>
      </c>
      <c r="Y11" s="159" t="s">
        <v>118</v>
      </c>
      <c r="Z11" s="148"/>
      <c r="AA11" s="148"/>
      <c r="AB11" s="148"/>
      <c r="AC11" s="148"/>
      <c r="AD11" s="148"/>
      <c r="AE11" s="148"/>
      <c r="AF11" s="148"/>
      <c r="AG11" s="148" t="s">
        <v>119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190" t="s">
        <v>130</v>
      </c>
      <c r="D12" s="161"/>
      <c r="E12" s="162">
        <v>1.5</v>
      </c>
      <c r="F12" s="159"/>
      <c r="G12" s="159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8"/>
      <c r="AA12" s="148"/>
      <c r="AB12" s="148"/>
      <c r="AC12" s="148"/>
      <c r="AD12" s="148"/>
      <c r="AE12" s="148"/>
      <c r="AF12" s="148"/>
      <c r="AG12" s="148" t="s">
        <v>131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3" x14ac:dyDescent="0.2">
      <c r="A13" s="155"/>
      <c r="B13" s="156"/>
      <c r="C13" s="190" t="s">
        <v>132</v>
      </c>
      <c r="D13" s="161"/>
      <c r="E13" s="162">
        <v>10.199999999999999</v>
      </c>
      <c r="F13" s="159"/>
      <c r="G13" s="159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59"/>
      <c r="Z13" s="148"/>
      <c r="AA13" s="148"/>
      <c r="AB13" s="148"/>
      <c r="AC13" s="148"/>
      <c r="AD13" s="148"/>
      <c r="AE13" s="148"/>
      <c r="AF13" s="148"/>
      <c r="AG13" s="148" t="s">
        <v>131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8">
        <v>4</v>
      </c>
      <c r="B14" s="179" t="s">
        <v>133</v>
      </c>
      <c r="C14" s="188" t="s">
        <v>134</v>
      </c>
      <c r="D14" s="180" t="s">
        <v>135</v>
      </c>
      <c r="E14" s="181">
        <v>15</v>
      </c>
      <c r="F14" s="182"/>
      <c r="G14" s="183">
        <f>ROUND(E14*F14,2)</f>
        <v>0</v>
      </c>
      <c r="H14" s="182"/>
      <c r="I14" s="183">
        <f>ROUND(E14*H14,2)</f>
        <v>0</v>
      </c>
      <c r="J14" s="182"/>
      <c r="K14" s="183">
        <f>ROUND(E14*J14,2)</f>
        <v>0</v>
      </c>
      <c r="L14" s="183">
        <v>21</v>
      </c>
      <c r="M14" s="183">
        <f>G14*(1+L14/100)</f>
        <v>0</v>
      </c>
      <c r="N14" s="181">
        <v>3.2000000000000003E-4</v>
      </c>
      <c r="O14" s="181">
        <f>ROUND(E14*N14,2)</f>
        <v>0</v>
      </c>
      <c r="P14" s="181">
        <v>0</v>
      </c>
      <c r="Q14" s="181">
        <f>ROUND(E14*P14,2)</f>
        <v>0</v>
      </c>
      <c r="R14" s="183" t="s">
        <v>127</v>
      </c>
      <c r="S14" s="183" t="s">
        <v>128</v>
      </c>
      <c r="T14" s="184" t="s">
        <v>129</v>
      </c>
      <c r="U14" s="159">
        <v>0.23599999999999999</v>
      </c>
      <c r="V14" s="159">
        <f>ROUND(E14*U14,2)</f>
        <v>3.54</v>
      </c>
      <c r="W14" s="159"/>
      <c r="X14" s="159" t="s">
        <v>117</v>
      </c>
      <c r="Y14" s="159" t="s">
        <v>118</v>
      </c>
      <c r="Z14" s="148"/>
      <c r="AA14" s="148"/>
      <c r="AB14" s="148"/>
      <c r="AC14" s="148"/>
      <c r="AD14" s="148"/>
      <c r="AE14" s="148"/>
      <c r="AF14" s="148"/>
      <c r="AG14" s="148" t="s">
        <v>119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78">
        <v>5</v>
      </c>
      <c r="B15" s="179" t="s">
        <v>136</v>
      </c>
      <c r="C15" s="188" t="s">
        <v>137</v>
      </c>
      <c r="D15" s="180" t="s">
        <v>122</v>
      </c>
      <c r="E15" s="181">
        <v>10.199999999999999</v>
      </c>
      <c r="F15" s="182"/>
      <c r="G15" s="183">
        <f>ROUND(E15*F15,2)</f>
        <v>0</v>
      </c>
      <c r="H15" s="182"/>
      <c r="I15" s="183">
        <f>ROUND(E15*H15,2)</f>
        <v>0</v>
      </c>
      <c r="J15" s="182"/>
      <c r="K15" s="183">
        <f>ROUND(E15*J15,2)</f>
        <v>0</v>
      </c>
      <c r="L15" s="183">
        <v>21</v>
      </c>
      <c r="M15" s="183">
        <f>G15*(1+L15/100)</f>
        <v>0</v>
      </c>
      <c r="N15" s="181">
        <v>3.7299999999999998E-3</v>
      </c>
      <c r="O15" s="181">
        <f>ROUND(E15*N15,2)</f>
        <v>0.04</v>
      </c>
      <c r="P15" s="181">
        <v>0</v>
      </c>
      <c r="Q15" s="181">
        <f>ROUND(E15*P15,2)</f>
        <v>0</v>
      </c>
      <c r="R15" s="183" t="s">
        <v>127</v>
      </c>
      <c r="S15" s="183" t="s">
        <v>128</v>
      </c>
      <c r="T15" s="184" t="s">
        <v>129</v>
      </c>
      <c r="U15" s="159">
        <v>0.97799999999999998</v>
      </c>
      <c r="V15" s="159">
        <f>ROUND(E15*U15,2)</f>
        <v>9.98</v>
      </c>
      <c r="W15" s="159"/>
      <c r="X15" s="159" t="s">
        <v>117</v>
      </c>
      <c r="Y15" s="159" t="s">
        <v>118</v>
      </c>
      <c r="Z15" s="148"/>
      <c r="AA15" s="148"/>
      <c r="AB15" s="148"/>
      <c r="AC15" s="148"/>
      <c r="AD15" s="148"/>
      <c r="AE15" s="148"/>
      <c r="AF15" s="148"/>
      <c r="AG15" s="148" t="s">
        <v>119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1">
        <v>6</v>
      </c>
      <c r="B16" s="172" t="s">
        <v>138</v>
      </c>
      <c r="C16" s="189" t="s">
        <v>139</v>
      </c>
      <c r="D16" s="173" t="s">
        <v>135</v>
      </c>
      <c r="E16" s="174">
        <v>19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21</v>
      </c>
      <c r="M16" s="176">
        <f>G16*(1+L16/100)</f>
        <v>0</v>
      </c>
      <c r="N16" s="174">
        <v>4.0000000000000003E-5</v>
      </c>
      <c r="O16" s="174">
        <f>ROUND(E16*N16,2)</f>
        <v>0</v>
      </c>
      <c r="P16" s="174">
        <v>0</v>
      </c>
      <c r="Q16" s="174">
        <f>ROUND(E16*P16,2)</f>
        <v>0</v>
      </c>
      <c r="R16" s="176" t="s">
        <v>127</v>
      </c>
      <c r="S16" s="176" t="s">
        <v>128</v>
      </c>
      <c r="T16" s="177" t="s">
        <v>129</v>
      </c>
      <c r="U16" s="159">
        <v>7.0000000000000007E-2</v>
      </c>
      <c r="V16" s="159">
        <f>ROUND(E16*U16,2)</f>
        <v>1.33</v>
      </c>
      <c r="W16" s="159"/>
      <c r="X16" s="159" t="s">
        <v>117</v>
      </c>
      <c r="Y16" s="159" t="s">
        <v>118</v>
      </c>
      <c r="Z16" s="148"/>
      <c r="AA16" s="148"/>
      <c r="AB16" s="148"/>
      <c r="AC16" s="148"/>
      <c r="AD16" s="148"/>
      <c r="AE16" s="148"/>
      <c r="AF16" s="148"/>
      <c r="AG16" s="148" t="s">
        <v>119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5"/>
      <c r="B17" s="156"/>
      <c r="C17" s="252" t="s">
        <v>140</v>
      </c>
      <c r="D17" s="253"/>
      <c r="E17" s="253"/>
      <c r="F17" s="253"/>
      <c r="G17" s="253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8"/>
      <c r="AA17" s="148"/>
      <c r="AB17" s="148"/>
      <c r="AC17" s="148"/>
      <c r="AD17" s="148"/>
      <c r="AE17" s="148"/>
      <c r="AF17" s="148"/>
      <c r="AG17" s="148" t="s">
        <v>141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8">
        <v>7</v>
      </c>
      <c r="B18" s="179" t="s">
        <v>142</v>
      </c>
      <c r="C18" s="188" t="s">
        <v>143</v>
      </c>
      <c r="D18" s="180" t="s">
        <v>135</v>
      </c>
      <c r="E18" s="181">
        <v>15</v>
      </c>
      <c r="F18" s="182"/>
      <c r="G18" s="183">
        <f>ROUND(E18*F18,2)</f>
        <v>0</v>
      </c>
      <c r="H18" s="182"/>
      <c r="I18" s="183">
        <f>ROUND(E18*H18,2)</f>
        <v>0</v>
      </c>
      <c r="J18" s="182"/>
      <c r="K18" s="183">
        <f>ROUND(E18*J18,2)</f>
        <v>0</v>
      </c>
      <c r="L18" s="183">
        <v>21</v>
      </c>
      <c r="M18" s="183">
        <f>G18*(1+L18/100)</f>
        <v>0</v>
      </c>
      <c r="N18" s="181">
        <v>0</v>
      </c>
      <c r="O18" s="181">
        <f>ROUND(E18*N18,2)</f>
        <v>0</v>
      </c>
      <c r="P18" s="181">
        <v>0</v>
      </c>
      <c r="Q18" s="181">
        <f>ROUND(E18*P18,2)</f>
        <v>0</v>
      </c>
      <c r="R18" s="183" t="s">
        <v>127</v>
      </c>
      <c r="S18" s="183" t="s">
        <v>128</v>
      </c>
      <c r="T18" s="184" t="s">
        <v>129</v>
      </c>
      <c r="U18" s="159">
        <v>0.154</v>
      </c>
      <c r="V18" s="159">
        <f>ROUND(E18*U18,2)</f>
        <v>2.31</v>
      </c>
      <c r="W18" s="159"/>
      <c r="X18" s="159" t="s">
        <v>117</v>
      </c>
      <c r="Y18" s="159" t="s">
        <v>118</v>
      </c>
      <c r="Z18" s="148"/>
      <c r="AA18" s="148"/>
      <c r="AB18" s="148"/>
      <c r="AC18" s="148"/>
      <c r="AD18" s="148"/>
      <c r="AE18" s="148"/>
      <c r="AF18" s="148"/>
      <c r="AG18" s="148" t="s">
        <v>119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78">
        <v>8</v>
      </c>
      <c r="B19" s="179" t="s">
        <v>144</v>
      </c>
      <c r="C19" s="188" t="s">
        <v>145</v>
      </c>
      <c r="D19" s="180" t="s">
        <v>122</v>
      </c>
      <c r="E19" s="181">
        <v>14</v>
      </c>
      <c r="F19" s="182"/>
      <c r="G19" s="183">
        <f>ROUND(E19*F19,2)</f>
        <v>0</v>
      </c>
      <c r="H19" s="182"/>
      <c r="I19" s="183">
        <f>ROUND(E19*H19,2)</f>
        <v>0</v>
      </c>
      <c r="J19" s="182"/>
      <c r="K19" s="183">
        <f>ROUND(E19*J19,2)</f>
        <v>0</v>
      </c>
      <c r="L19" s="183">
        <v>21</v>
      </c>
      <c r="M19" s="183">
        <f>G19*(1+L19/100)</f>
        <v>0</v>
      </c>
      <c r="N19" s="181">
        <v>1.7999999999999999E-2</v>
      </c>
      <c r="O19" s="181">
        <f>ROUND(E19*N19,2)</f>
        <v>0.25</v>
      </c>
      <c r="P19" s="181">
        <v>0</v>
      </c>
      <c r="Q19" s="181">
        <f>ROUND(E19*P19,2)</f>
        <v>0</v>
      </c>
      <c r="R19" s="183" t="s">
        <v>146</v>
      </c>
      <c r="S19" s="183" t="s">
        <v>128</v>
      </c>
      <c r="T19" s="184" t="s">
        <v>129</v>
      </c>
      <c r="U19" s="159">
        <v>0</v>
      </c>
      <c r="V19" s="159">
        <f>ROUND(E19*U19,2)</f>
        <v>0</v>
      </c>
      <c r="W19" s="159"/>
      <c r="X19" s="159" t="s">
        <v>147</v>
      </c>
      <c r="Y19" s="159" t="s">
        <v>118</v>
      </c>
      <c r="Z19" s="148"/>
      <c r="AA19" s="148"/>
      <c r="AB19" s="148"/>
      <c r="AC19" s="148"/>
      <c r="AD19" s="148"/>
      <c r="AE19" s="148"/>
      <c r="AF19" s="148"/>
      <c r="AG19" s="148" t="s">
        <v>148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8">
        <v>9</v>
      </c>
      <c r="B20" s="179" t="s">
        <v>149</v>
      </c>
      <c r="C20" s="188" t="s">
        <v>150</v>
      </c>
      <c r="D20" s="180" t="s">
        <v>151</v>
      </c>
      <c r="E20" s="181">
        <v>3.4760399999999998</v>
      </c>
      <c r="F20" s="182"/>
      <c r="G20" s="183">
        <f>ROUND(E20*F20,2)</f>
        <v>0</v>
      </c>
      <c r="H20" s="182"/>
      <c r="I20" s="183">
        <f>ROUND(E20*H20,2)</f>
        <v>0</v>
      </c>
      <c r="J20" s="182"/>
      <c r="K20" s="183">
        <f>ROUND(E20*J20,2)</f>
        <v>0</v>
      </c>
      <c r="L20" s="183">
        <v>21</v>
      </c>
      <c r="M20" s="183">
        <f>G20*(1+L20/100)</f>
        <v>0</v>
      </c>
      <c r="N20" s="181">
        <v>0</v>
      </c>
      <c r="O20" s="181">
        <f>ROUND(E20*N20,2)</f>
        <v>0</v>
      </c>
      <c r="P20" s="181">
        <v>0</v>
      </c>
      <c r="Q20" s="181">
        <f>ROUND(E20*P20,2)</f>
        <v>0</v>
      </c>
      <c r="R20" s="183"/>
      <c r="S20" s="183" t="s">
        <v>115</v>
      </c>
      <c r="T20" s="184" t="s">
        <v>116</v>
      </c>
      <c r="U20" s="159">
        <v>1.6</v>
      </c>
      <c r="V20" s="159">
        <f>ROUND(E20*U20,2)</f>
        <v>5.56</v>
      </c>
      <c r="W20" s="159"/>
      <c r="X20" s="159" t="s">
        <v>152</v>
      </c>
      <c r="Y20" s="159" t="s">
        <v>118</v>
      </c>
      <c r="Z20" s="148"/>
      <c r="AA20" s="148"/>
      <c r="AB20" s="148"/>
      <c r="AC20" s="148"/>
      <c r="AD20" s="148"/>
      <c r="AE20" s="148"/>
      <c r="AF20" s="148"/>
      <c r="AG20" s="148" t="s">
        <v>153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2">
      <c r="A21" s="164" t="s">
        <v>110</v>
      </c>
      <c r="B21" s="165" t="s">
        <v>64</v>
      </c>
      <c r="C21" s="187" t="s">
        <v>65</v>
      </c>
      <c r="D21" s="166"/>
      <c r="E21" s="167"/>
      <c r="F21" s="168"/>
      <c r="G21" s="168">
        <f>SUMIF(AG22:AG28,"&lt;&gt;NOR",G22:G28)</f>
        <v>0</v>
      </c>
      <c r="H21" s="168"/>
      <c r="I21" s="168">
        <f>SUM(I22:I28)</f>
        <v>0</v>
      </c>
      <c r="J21" s="168"/>
      <c r="K21" s="168">
        <f>SUM(K22:K28)</f>
        <v>0</v>
      </c>
      <c r="L21" s="168"/>
      <c r="M21" s="168">
        <f>SUM(M22:M28)</f>
        <v>0</v>
      </c>
      <c r="N21" s="167"/>
      <c r="O21" s="167">
        <f>SUM(O22:O28)</f>
        <v>0</v>
      </c>
      <c r="P21" s="167"/>
      <c r="Q21" s="167">
        <f>SUM(Q22:Q28)</f>
        <v>0.05</v>
      </c>
      <c r="R21" s="168"/>
      <c r="S21" s="168"/>
      <c r="T21" s="169"/>
      <c r="U21" s="163"/>
      <c r="V21" s="163">
        <f>SUM(V22:V28)</f>
        <v>12.31</v>
      </c>
      <c r="W21" s="163"/>
      <c r="X21" s="163"/>
      <c r="Y21" s="163"/>
      <c r="AG21" t="s">
        <v>111</v>
      </c>
    </row>
    <row r="22" spans="1:60" ht="22.5" outlineLevel="1" x14ac:dyDescent="0.2">
      <c r="A22" s="171">
        <v>10</v>
      </c>
      <c r="B22" s="172" t="s">
        <v>154</v>
      </c>
      <c r="C22" s="189" t="s">
        <v>155</v>
      </c>
      <c r="D22" s="173" t="s">
        <v>114</v>
      </c>
      <c r="E22" s="174">
        <v>3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74">
        <v>0</v>
      </c>
      <c r="O22" s="174">
        <f>ROUND(E22*N22,2)</f>
        <v>0</v>
      </c>
      <c r="P22" s="174">
        <v>8.0000000000000002E-3</v>
      </c>
      <c r="Q22" s="174">
        <f>ROUND(E22*P22,2)</f>
        <v>0.02</v>
      </c>
      <c r="R22" s="176" t="s">
        <v>156</v>
      </c>
      <c r="S22" s="176" t="s">
        <v>128</v>
      </c>
      <c r="T22" s="177" t="s">
        <v>129</v>
      </c>
      <c r="U22" s="159">
        <v>0.24299999999999999</v>
      </c>
      <c r="V22" s="159">
        <f>ROUND(E22*U22,2)</f>
        <v>0.73</v>
      </c>
      <c r="W22" s="159"/>
      <c r="X22" s="159" t="s">
        <v>117</v>
      </c>
      <c r="Y22" s="159" t="s">
        <v>118</v>
      </c>
      <c r="Z22" s="148"/>
      <c r="AA22" s="148"/>
      <c r="AB22" s="148"/>
      <c r="AC22" s="148"/>
      <c r="AD22" s="148"/>
      <c r="AE22" s="148"/>
      <c r="AF22" s="148"/>
      <c r="AG22" s="148" t="s">
        <v>119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5"/>
      <c r="B23" s="156"/>
      <c r="C23" s="258" t="s">
        <v>157</v>
      </c>
      <c r="D23" s="259"/>
      <c r="E23" s="259"/>
      <c r="F23" s="259"/>
      <c r="G23" s="2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59"/>
      <c r="Z23" s="148"/>
      <c r="AA23" s="148"/>
      <c r="AB23" s="148"/>
      <c r="AC23" s="148"/>
      <c r="AD23" s="148"/>
      <c r="AE23" s="148"/>
      <c r="AF23" s="148"/>
      <c r="AG23" s="148" t="s">
        <v>158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2" x14ac:dyDescent="0.2">
      <c r="A24" s="155"/>
      <c r="B24" s="156"/>
      <c r="C24" s="190" t="s">
        <v>159</v>
      </c>
      <c r="D24" s="161"/>
      <c r="E24" s="162">
        <v>3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8"/>
      <c r="AA24" s="148"/>
      <c r="AB24" s="148"/>
      <c r="AC24" s="148"/>
      <c r="AD24" s="148"/>
      <c r="AE24" s="148"/>
      <c r="AF24" s="148"/>
      <c r="AG24" s="148" t="s">
        <v>131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1">
        <v>11</v>
      </c>
      <c r="B25" s="172" t="s">
        <v>160</v>
      </c>
      <c r="C25" s="189" t="s">
        <v>161</v>
      </c>
      <c r="D25" s="173" t="s">
        <v>135</v>
      </c>
      <c r="E25" s="174">
        <v>2.5</v>
      </c>
      <c r="F25" s="175"/>
      <c r="G25" s="176">
        <f>ROUND(E25*F25,2)</f>
        <v>0</v>
      </c>
      <c r="H25" s="175"/>
      <c r="I25" s="176">
        <f>ROUND(E25*H25,2)</f>
        <v>0</v>
      </c>
      <c r="J25" s="175"/>
      <c r="K25" s="176">
        <f>ROUND(E25*J25,2)</f>
        <v>0</v>
      </c>
      <c r="L25" s="176">
        <v>21</v>
      </c>
      <c r="M25" s="176">
        <f>G25*(1+L25/100)</f>
        <v>0</v>
      </c>
      <c r="N25" s="174">
        <v>0</v>
      </c>
      <c r="O25" s="174">
        <f>ROUND(E25*N25,2)</f>
        <v>0</v>
      </c>
      <c r="P25" s="174">
        <v>4.6000000000000001E-4</v>
      </c>
      <c r="Q25" s="174">
        <f>ROUND(E25*P25,2)</f>
        <v>0</v>
      </c>
      <c r="R25" s="176" t="s">
        <v>156</v>
      </c>
      <c r="S25" s="176" t="s">
        <v>128</v>
      </c>
      <c r="T25" s="177" t="s">
        <v>129</v>
      </c>
      <c r="U25" s="159">
        <v>2</v>
      </c>
      <c r="V25" s="159">
        <f>ROUND(E25*U25,2)</f>
        <v>5</v>
      </c>
      <c r="W25" s="159"/>
      <c r="X25" s="159" t="s">
        <v>117</v>
      </c>
      <c r="Y25" s="159" t="s">
        <v>118</v>
      </c>
      <c r="Z25" s="148"/>
      <c r="AA25" s="148"/>
      <c r="AB25" s="148"/>
      <c r="AC25" s="148"/>
      <c r="AD25" s="148"/>
      <c r="AE25" s="148"/>
      <c r="AF25" s="148"/>
      <c r="AG25" s="148" t="s">
        <v>119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5"/>
      <c r="B26" s="156"/>
      <c r="C26" s="190" t="s">
        <v>162</v>
      </c>
      <c r="D26" s="161"/>
      <c r="E26" s="162">
        <v>2.5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8"/>
      <c r="AA26" s="148"/>
      <c r="AB26" s="148"/>
      <c r="AC26" s="148"/>
      <c r="AD26" s="148"/>
      <c r="AE26" s="148"/>
      <c r="AF26" s="148"/>
      <c r="AG26" s="148" t="s">
        <v>131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8">
        <v>12</v>
      </c>
      <c r="B27" s="179" t="s">
        <v>163</v>
      </c>
      <c r="C27" s="188" t="s">
        <v>164</v>
      </c>
      <c r="D27" s="180" t="s">
        <v>165</v>
      </c>
      <c r="E27" s="181">
        <v>1</v>
      </c>
      <c r="F27" s="182"/>
      <c r="G27" s="183">
        <f>ROUND(E27*F27,2)</f>
        <v>0</v>
      </c>
      <c r="H27" s="182"/>
      <c r="I27" s="183">
        <f>ROUND(E27*H27,2)</f>
        <v>0</v>
      </c>
      <c r="J27" s="182"/>
      <c r="K27" s="183">
        <f>ROUND(E27*J27,2)</f>
        <v>0</v>
      </c>
      <c r="L27" s="183">
        <v>21</v>
      </c>
      <c r="M27" s="183">
        <f>G27*(1+L27/100)</f>
        <v>0</v>
      </c>
      <c r="N27" s="181">
        <v>1.92E-3</v>
      </c>
      <c r="O27" s="181">
        <f>ROUND(E27*N27,2)</f>
        <v>0</v>
      </c>
      <c r="P27" s="181">
        <v>3.3169999999999998E-2</v>
      </c>
      <c r="Q27" s="181">
        <f>ROUND(E27*P27,2)</f>
        <v>0.03</v>
      </c>
      <c r="R27" s="183"/>
      <c r="S27" s="183" t="s">
        <v>115</v>
      </c>
      <c r="T27" s="184" t="s">
        <v>116</v>
      </c>
      <c r="U27" s="159">
        <v>3.9</v>
      </c>
      <c r="V27" s="159">
        <f>ROUND(E27*U27,2)</f>
        <v>3.9</v>
      </c>
      <c r="W27" s="159"/>
      <c r="X27" s="159" t="s">
        <v>117</v>
      </c>
      <c r="Y27" s="159" t="s">
        <v>118</v>
      </c>
      <c r="Z27" s="148"/>
      <c r="AA27" s="148"/>
      <c r="AB27" s="148"/>
      <c r="AC27" s="148"/>
      <c r="AD27" s="148"/>
      <c r="AE27" s="148"/>
      <c r="AF27" s="148"/>
      <c r="AG27" s="148" t="s">
        <v>119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8">
        <v>13</v>
      </c>
      <c r="B28" s="179" t="s">
        <v>166</v>
      </c>
      <c r="C28" s="188" t="s">
        <v>167</v>
      </c>
      <c r="D28" s="180" t="s">
        <v>165</v>
      </c>
      <c r="E28" s="181">
        <v>1</v>
      </c>
      <c r="F28" s="182"/>
      <c r="G28" s="183">
        <f>ROUND(E28*F28,2)</f>
        <v>0</v>
      </c>
      <c r="H28" s="182"/>
      <c r="I28" s="183">
        <f>ROUND(E28*H28,2)</f>
        <v>0</v>
      </c>
      <c r="J28" s="182"/>
      <c r="K28" s="183">
        <f>ROUND(E28*J28,2)</f>
        <v>0</v>
      </c>
      <c r="L28" s="183">
        <v>21</v>
      </c>
      <c r="M28" s="183">
        <f>G28*(1+L28/100)</f>
        <v>0</v>
      </c>
      <c r="N28" s="181">
        <v>0</v>
      </c>
      <c r="O28" s="181">
        <f>ROUND(E28*N28,2)</f>
        <v>0</v>
      </c>
      <c r="P28" s="181">
        <v>0</v>
      </c>
      <c r="Q28" s="181">
        <f>ROUND(E28*P28,2)</f>
        <v>0</v>
      </c>
      <c r="R28" s="183"/>
      <c r="S28" s="183" t="s">
        <v>115</v>
      </c>
      <c r="T28" s="184" t="s">
        <v>116</v>
      </c>
      <c r="U28" s="159">
        <v>2.68</v>
      </c>
      <c r="V28" s="159">
        <f>ROUND(E28*U28,2)</f>
        <v>2.68</v>
      </c>
      <c r="W28" s="159"/>
      <c r="X28" s="159" t="s">
        <v>123</v>
      </c>
      <c r="Y28" s="159" t="s">
        <v>118</v>
      </c>
      <c r="Z28" s="148"/>
      <c r="AA28" s="148"/>
      <c r="AB28" s="148"/>
      <c r="AC28" s="148"/>
      <c r="AD28" s="148"/>
      <c r="AE28" s="148"/>
      <c r="AF28" s="148"/>
      <c r="AG28" s="148" t="s">
        <v>124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4" t="s">
        <v>110</v>
      </c>
      <c r="B29" s="165" t="s">
        <v>66</v>
      </c>
      <c r="C29" s="187" t="s">
        <v>67</v>
      </c>
      <c r="D29" s="166"/>
      <c r="E29" s="167"/>
      <c r="F29" s="168"/>
      <c r="G29" s="168">
        <f>SUMIF(AG30:AG32,"&lt;&gt;NOR",G30:G32)</f>
        <v>0</v>
      </c>
      <c r="H29" s="168"/>
      <c r="I29" s="168">
        <f>SUM(I30:I32)</f>
        <v>0</v>
      </c>
      <c r="J29" s="168"/>
      <c r="K29" s="168">
        <f>SUM(K30:K32)</f>
        <v>0</v>
      </c>
      <c r="L29" s="168"/>
      <c r="M29" s="168">
        <f>SUM(M30:M32)</f>
        <v>0</v>
      </c>
      <c r="N29" s="167"/>
      <c r="O29" s="167">
        <f>SUM(O30:O32)</f>
        <v>0</v>
      </c>
      <c r="P29" s="167"/>
      <c r="Q29" s="167">
        <f>SUM(Q30:Q32)</f>
        <v>0</v>
      </c>
      <c r="R29" s="168"/>
      <c r="S29" s="168"/>
      <c r="T29" s="169"/>
      <c r="U29" s="163"/>
      <c r="V29" s="163">
        <f>SUM(V30:V32)</f>
        <v>8</v>
      </c>
      <c r="W29" s="163"/>
      <c r="X29" s="163"/>
      <c r="Y29" s="163"/>
      <c r="AG29" t="s">
        <v>111</v>
      </c>
    </row>
    <row r="30" spans="1:60" outlineLevel="1" x14ac:dyDescent="0.2">
      <c r="A30" s="178">
        <v>14</v>
      </c>
      <c r="B30" s="179" t="s">
        <v>168</v>
      </c>
      <c r="C30" s="188" t="s">
        <v>169</v>
      </c>
      <c r="D30" s="180" t="s">
        <v>114</v>
      </c>
      <c r="E30" s="181">
        <v>1</v>
      </c>
      <c r="F30" s="182"/>
      <c r="G30" s="183">
        <f>ROUND(E30*F30,2)</f>
        <v>0</v>
      </c>
      <c r="H30" s="182"/>
      <c r="I30" s="183">
        <f>ROUND(E30*H30,2)</f>
        <v>0</v>
      </c>
      <c r="J30" s="182"/>
      <c r="K30" s="183">
        <f>ROUND(E30*J30,2)</f>
        <v>0</v>
      </c>
      <c r="L30" s="183">
        <v>21</v>
      </c>
      <c r="M30" s="183">
        <f>G30*(1+L30/100)</f>
        <v>0</v>
      </c>
      <c r="N30" s="181">
        <v>0</v>
      </c>
      <c r="O30" s="181">
        <f>ROUND(E30*N30,2)</f>
        <v>0</v>
      </c>
      <c r="P30" s="181">
        <v>0</v>
      </c>
      <c r="Q30" s="181">
        <f>ROUND(E30*P30,2)</f>
        <v>0</v>
      </c>
      <c r="R30" s="183"/>
      <c r="S30" s="183" t="s">
        <v>115</v>
      </c>
      <c r="T30" s="184" t="s">
        <v>116</v>
      </c>
      <c r="U30" s="159">
        <v>0</v>
      </c>
      <c r="V30" s="159">
        <f>ROUND(E30*U30,2)</f>
        <v>0</v>
      </c>
      <c r="W30" s="159"/>
      <c r="X30" s="159" t="s">
        <v>117</v>
      </c>
      <c r="Y30" s="159" t="s">
        <v>118</v>
      </c>
      <c r="Z30" s="148"/>
      <c r="AA30" s="148"/>
      <c r="AB30" s="148"/>
      <c r="AC30" s="148"/>
      <c r="AD30" s="148"/>
      <c r="AE30" s="148"/>
      <c r="AF30" s="148"/>
      <c r="AG30" s="148" t="s">
        <v>119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8">
        <v>15</v>
      </c>
      <c r="B31" s="179" t="s">
        <v>170</v>
      </c>
      <c r="C31" s="188" t="s">
        <v>171</v>
      </c>
      <c r="D31" s="180" t="s">
        <v>114</v>
      </c>
      <c r="E31" s="181">
        <v>1</v>
      </c>
      <c r="F31" s="182"/>
      <c r="G31" s="183">
        <f>ROUND(E31*F31,2)</f>
        <v>0</v>
      </c>
      <c r="H31" s="182"/>
      <c r="I31" s="183">
        <f>ROUND(E31*H31,2)</f>
        <v>0</v>
      </c>
      <c r="J31" s="182"/>
      <c r="K31" s="183">
        <f>ROUND(E31*J31,2)</f>
        <v>0</v>
      </c>
      <c r="L31" s="183">
        <v>21</v>
      </c>
      <c r="M31" s="183">
        <f>G31*(1+L31/100)</f>
        <v>0</v>
      </c>
      <c r="N31" s="181">
        <v>0</v>
      </c>
      <c r="O31" s="181">
        <f>ROUND(E31*N31,2)</f>
        <v>0</v>
      </c>
      <c r="P31" s="181">
        <v>0</v>
      </c>
      <c r="Q31" s="181">
        <f>ROUND(E31*P31,2)</f>
        <v>0</v>
      </c>
      <c r="R31" s="183"/>
      <c r="S31" s="183" t="s">
        <v>115</v>
      </c>
      <c r="T31" s="184" t="s">
        <v>116</v>
      </c>
      <c r="U31" s="159">
        <v>0</v>
      </c>
      <c r="V31" s="159">
        <f>ROUND(E31*U31,2)</f>
        <v>0</v>
      </c>
      <c r="W31" s="159"/>
      <c r="X31" s="159" t="s">
        <v>117</v>
      </c>
      <c r="Y31" s="159" t="s">
        <v>118</v>
      </c>
      <c r="Z31" s="148"/>
      <c r="AA31" s="148"/>
      <c r="AB31" s="148"/>
      <c r="AC31" s="148"/>
      <c r="AD31" s="148"/>
      <c r="AE31" s="148"/>
      <c r="AF31" s="148"/>
      <c r="AG31" s="148" t="s">
        <v>119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8">
        <v>16</v>
      </c>
      <c r="B32" s="179" t="s">
        <v>172</v>
      </c>
      <c r="C32" s="188" t="s">
        <v>173</v>
      </c>
      <c r="D32" s="180" t="s">
        <v>174</v>
      </c>
      <c r="E32" s="181">
        <v>8</v>
      </c>
      <c r="F32" s="182"/>
      <c r="G32" s="183">
        <f>ROUND(E32*F32,2)</f>
        <v>0</v>
      </c>
      <c r="H32" s="182"/>
      <c r="I32" s="183">
        <f>ROUND(E32*H32,2)</f>
        <v>0</v>
      </c>
      <c r="J32" s="182"/>
      <c r="K32" s="183">
        <f>ROUND(E32*J32,2)</f>
        <v>0</v>
      </c>
      <c r="L32" s="183">
        <v>21</v>
      </c>
      <c r="M32" s="183">
        <f>G32*(1+L32/100)</f>
        <v>0</v>
      </c>
      <c r="N32" s="181">
        <v>0</v>
      </c>
      <c r="O32" s="181">
        <f>ROUND(E32*N32,2)</f>
        <v>0</v>
      </c>
      <c r="P32" s="181">
        <v>0</v>
      </c>
      <c r="Q32" s="181">
        <f>ROUND(E32*P32,2)</f>
        <v>0</v>
      </c>
      <c r="R32" s="183"/>
      <c r="S32" s="183" t="s">
        <v>115</v>
      </c>
      <c r="T32" s="184" t="s">
        <v>116</v>
      </c>
      <c r="U32" s="159">
        <v>1</v>
      </c>
      <c r="V32" s="159">
        <f>ROUND(E32*U32,2)</f>
        <v>8</v>
      </c>
      <c r="W32" s="159"/>
      <c r="X32" s="159" t="s">
        <v>175</v>
      </c>
      <c r="Y32" s="159" t="s">
        <v>118</v>
      </c>
      <c r="Z32" s="148"/>
      <c r="AA32" s="148"/>
      <c r="AB32" s="148"/>
      <c r="AC32" s="148"/>
      <c r="AD32" s="148"/>
      <c r="AE32" s="148"/>
      <c r="AF32" s="148"/>
      <c r="AG32" s="148" t="s">
        <v>176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64" t="s">
        <v>110</v>
      </c>
      <c r="B33" s="165" t="s">
        <v>68</v>
      </c>
      <c r="C33" s="187" t="s">
        <v>69</v>
      </c>
      <c r="D33" s="166"/>
      <c r="E33" s="167"/>
      <c r="F33" s="168"/>
      <c r="G33" s="168">
        <f>SUMIF(AG34:AG40,"&lt;&gt;NOR",G34:G40)</f>
        <v>0</v>
      </c>
      <c r="H33" s="168"/>
      <c r="I33" s="168">
        <f>SUM(I34:I40)</f>
        <v>0</v>
      </c>
      <c r="J33" s="168"/>
      <c r="K33" s="168">
        <f>SUM(K34:K40)</f>
        <v>0</v>
      </c>
      <c r="L33" s="168"/>
      <c r="M33" s="168">
        <f>SUM(M34:M40)</f>
        <v>0</v>
      </c>
      <c r="N33" s="167"/>
      <c r="O33" s="167">
        <f>SUM(O34:O40)</f>
        <v>0</v>
      </c>
      <c r="P33" s="167"/>
      <c r="Q33" s="167">
        <f>SUM(Q34:Q40)</f>
        <v>0</v>
      </c>
      <c r="R33" s="168"/>
      <c r="S33" s="168"/>
      <c r="T33" s="169"/>
      <c r="U33" s="163"/>
      <c r="V33" s="163">
        <f>SUM(V34:V40)</f>
        <v>3.52</v>
      </c>
      <c r="W33" s="163"/>
      <c r="X33" s="163"/>
      <c r="Y33" s="163"/>
      <c r="AG33" t="s">
        <v>111</v>
      </c>
    </row>
    <row r="34" spans="1:60" outlineLevel="1" x14ac:dyDescent="0.2">
      <c r="A34" s="178">
        <v>17</v>
      </c>
      <c r="B34" s="179" t="s">
        <v>177</v>
      </c>
      <c r="C34" s="188" t="s">
        <v>178</v>
      </c>
      <c r="D34" s="180" t="s">
        <v>135</v>
      </c>
      <c r="E34" s="181">
        <v>17</v>
      </c>
      <c r="F34" s="182"/>
      <c r="G34" s="183">
        <f t="shared" ref="G34:G39" si="0">ROUND(E34*F34,2)</f>
        <v>0</v>
      </c>
      <c r="H34" s="182"/>
      <c r="I34" s="183">
        <f t="shared" ref="I34:I39" si="1">ROUND(E34*H34,2)</f>
        <v>0</v>
      </c>
      <c r="J34" s="182"/>
      <c r="K34" s="183">
        <f t="shared" ref="K34:K39" si="2">ROUND(E34*J34,2)</f>
        <v>0</v>
      </c>
      <c r="L34" s="183">
        <v>21</v>
      </c>
      <c r="M34" s="183">
        <f t="shared" ref="M34:M39" si="3">G34*(1+L34/100)</f>
        <v>0</v>
      </c>
      <c r="N34" s="181">
        <v>0</v>
      </c>
      <c r="O34" s="181">
        <f t="shared" ref="O34:O39" si="4">ROUND(E34*N34,2)</f>
        <v>0</v>
      </c>
      <c r="P34" s="181">
        <v>0</v>
      </c>
      <c r="Q34" s="181">
        <f t="shared" ref="Q34:Q39" si="5">ROUND(E34*P34,2)</f>
        <v>0</v>
      </c>
      <c r="R34" s="183" t="s">
        <v>179</v>
      </c>
      <c r="S34" s="183" t="s">
        <v>128</v>
      </c>
      <c r="T34" s="184" t="s">
        <v>129</v>
      </c>
      <c r="U34" s="159">
        <v>0.19500000000000001</v>
      </c>
      <c r="V34" s="159">
        <f t="shared" ref="V34:V39" si="6">ROUND(E34*U34,2)</f>
        <v>3.32</v>
      </c>
      <c r="W34" s="159"/>
      <c r="X34" s="159" t="s">
        <v>117</v>
      </c>
      <c r="Y34" s="159" t="s">
        <v>118</v>
      </c>
      <c r="Z34" s="148"/>
      <c r="AA34" s="148"/>
      <c r="AB34" s="148"/>
      <c r="AC34" s="148"/>
      <c r="AD34" s="148"/>
      <c r="AE34" s="148"/>
      <c r="AF34" s="148"/>
      <c r="AG34" s="148" t="s">
        <v>119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8">
        <v>18</v>
      </c>
      <c r="B35" s="179" t="s">
        <v>180</v>
      </c>
      <c r="C35" s="188" t="s">
        <v>181</v>
      </c>
      <c r="D35" s="180" t="s">
        <v>114</v>
      </c>
      <c r="E35" s="181">
        <v>1</v>
      </c>
      <c r="F35" s="182"/>
      <c r="G35" s="183">
        <f t="shared" si="0"/>
        <v>0</v>
      </c>
      <c r="H35" s="182"/>
      <c r="I35" s="183">
        <f t="shared" si="1"/>
        <v>0</v>
      </c>
      <c r="J35" s="182"/>
      <c r="K35" s="183">
        <f t="shared" si="2"/>
        <v>0</v>
      </c>
      <c r="L35" s="183">
        <v>21</v>
      </c>
      <c r="M35" s="183">
        <f t="shared" si="3"/>
        <v>0</v>
      </c>
      <c r="N35" s="181">
        <v>0</v>
      </c>
      <c r="O35" s="181">
        <f t="shared" si="4"/>
        <v>0</v>
      </c>
      <c r="P35" s="181">
        <v>0</v>
      </c>
      <c r="Q35" s="181">
        <f t="shared" si="5"/>
        <v>0</v>
      </c>
      <c r="R35" s="183"/>
      <c r="S35" s="183" t="s">
        <v>115</v>
      </c>
      <c r="T35" s="184" t="s">
        <v>116</v>
      </c>
      <c r="U35" s="159">
        <v>0.2</v>
      </c>
      <c r="V35" s="159">
        <f t="shared" si="6"/>
        <v>0.2</v>
      </c>
      <c r="W35" s="159"/>
      <c r="X35" s="159" t="s">
        <v>117</v>
      </c>
      <c r="Y35" s="159" t="s">
        <v>118</v>
      </c>
      <c r="Z35" s="148"/>
      <c r="AA35" s="148"/>
      <c r="AB35" s="148"/>
      <c r="AC35" s="148"/>
      <c r="AD35" s="148"/>
      <c r="AE35" s="148"/>
      <c r="AF35" s="148"/>
      <c r="AG35" s="148" t="s">
        <v>119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78">
        <v>19</v>
      </c>
      <c r="B36" s="179" t="s">
        <v>182</v>
      </c>
      <c r="C36" s="188" t="s">
        <v>183</v>
      </c>
      <c r="D36" s="180" t="s">
        <v>135</v>
      </c>
      <c r="E36" s="181">
        <v>17</v>
      </c>
      <c r="F36" s="182"/>
      <c r="G36" s="183">
        <f t="shared" si="0"/>
        <v>0</v>
      </c>
      <c r="H36" s="182"/>
      <c r="I36" s="183">
        <f t="shared" si="1"/>
        <v>0</v>
      </c>
      <c r="J36" s="182"/>
      <c r="K36" s="183">
        <f t="shared" si="2"/>
        <v>0</v>
      </c>
      <c r="L36" s="183">
        <v>21</v>
      </c>
      <c r="M36" s="183">
        <f t="shared" si="3"/>
        <v>0</v>
      </c>
      <c r="N36" s="181">
        <v>1.9000000000000001E-4</v>
      </c>
      <c r="O36" s="181">
        <f t="shared" si="4"/>
        <v>0</v>
      </c>
      <c r="P36" s="181">
        <v>0</v>
      </c>
      <c r="Q36" s="181">
        <f t="shared" si="5"/>
        <v>0</v>
      </c>
      <c r="R36" s="183" t="s">
        <v>146</v>
      </c>
      <c r="S36" s="183" t="s">
        <v>128</v>
      </c>
      <c r="T36" s="184" t="s">
        <v>129</v>
      </c>
      <c r="U36" s="159">
        <v>0</v>
      </c>
      <c r="V36" s="159">
        <f t="shared" si="6"/>
        <v>0</v>
      </c>
      <c r="W36" s="159"/>
      <c r="X36" s="159" t="s">
        <v>147</v>
      </c>
      <c r="Y36" s="159" t="s">
        <v>118</v>
      </c>
      <c r="Z36" s="148"/>
      <c r="AA36" s="148"/>
      <c r="AB36" s="148"/>
      <c r="AC36" s="148"/>
      <c r="AD36" s="148"/>
      <c r="AE36" s="148"/>
      <c r="AF36" s="148"/>
      <c r="AG36" s="148" t="s">
        <v>148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8">
        <v>20</v>
      </c>
      <c r="B37" s="179" t="s">
        <v>184</v>
      </c>
      <c r="C37" s="188" t="s">
        <v>185</v>
      </c>
      <c r="D37" s="180" t="s">
        <v>114</v>
      </c>
      <c r="E37" s="181">
        <v>60</v>
      </c>
      <c r="F37" s="182"/>
      <c r="G37" s="183">
        <f t="shared" si="0"/>
        <v>0</v>
      </c>
      <c r="H37" s="182"/>
      <c r="I37" s="183">
        <f t="shared" si="1"/>
        <v>0</v>
      </c>
      <c r="J37" s="182"/>
      <c r="K37" s="183">
        <f t="shared" si="2"/>
        <v>0</v>
      </c>
      <c r="L37" s="183">
        <v>21</v>
      </c>
      <c r="M37" s="183">
        <f t="shared" si="3"/>
        <v>0</v>
      </c>
      <c r="N37" s="181">
        <v>0</v>
      </c>
      <c r="O37" s="181">
        <f t="shared" si="4"/>
        <v>0</v>
      </c>
      <c r="P37" s="181">
        <v>0</v>
      </c>
      <c r="Q37" s="181">
        <f t="shared" si="5"/>
        <v>0</v>
      </c>
      <c r="R37" s="183" t="s">
        <v>146</v>
      </c>
      <c r="S37" s="183" t="s">
        <v>128</v>
      </c>
      <c r="T37" s="184" t="s">
        <v>129</v>
      </c>
      <c r="U37" s="159">
        <v>0</v>
      </c>
      <c r="V37" s="159">
        <f t="shared" si="6"/>
        <v>0</v>
      </c>
      <c r="W37" s="159"/>
      <c r="X37" s="159" t="s">
        <v>147</v>
      </c>
      <c r="Y37" s="159" t="s">
        <v>118</v>
      </c>
      <c r="Z37" s="148"/>
      <c r="AA37" s="148"/>
      <c r="AB37" s="148"/>
      <c r="AC37" s="148"/>
      <c r="AD37" s="148"/>
      <c r="AE37" s="148"/>
      <c r="AF37" s="148"/>
      <c r="AG37" s="148" t="s">
        <v>148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1">
        <v>21</v>
      </c>
      <c r="B38" s="172" t="s">
        <v>186</v>
      </c>
      <c r="C38" s="189" t="s">
        <v>187</v>
      </c>
      <c r="D38" s="173" t="s">
        <v>114</v>
      </c>
      <c r="E38" s="174">
        <v>1</v>
      </c>
      <c r="F38" s="175"/>
      <c r="G38" s="176">
        <f t="shared" si="0"/>
        <v>0</v>
      </c>
      <c r="H38" s="175"/>
      <c r="I38" s="176">
        <f t="shared" si="1"/>
        <v>0</v>
      </c>
      <c r="J38" s="175"/>
      <c r="K38" s="176">
        <f t="shared" si="2"/>
        <v>0</v>
      </c>
      <c r="L38" s="176">
        <v>21</v>
      </c>
      <c r="M38" s="176">
        <f t="shared" si="3"/>
        <v>0</v>
      </c>
      <c r="N38" s="174">
        <v>0</v>
      </c>
      <c r="O38" s="174">
        <f t="shared" si="4"/>
        <v>0</v>
      </c>
      <c r="P38" s="174">
        <v>0</v>
      </c>
      <c r="Q38" s="174">
        <f t="shared" si="5"/>
        <v>0</v>
      </c>
      <c r="R38" s="176" t="s">
        <v>146</v>
      </c>
      <c r="S38" s="176" t="s">
        <v>129</v>
      </c>
      <c r="T38" s="177" t="s">
        <v>129</v>
      </c>
      <c r="U38" s="159">
        <v>0</v>
      </c>
      <c r="V38" s="159">
        <f t="shared" si="6"/>
        <v>0</v>
      </c>
      <c r="W38" s="159"/>
      <c r="X38" s="159" t="s">
        <v>147</v>
      </c>
      <c r="Y38" s="159" t="s">
        <v>118</v>
      </c>
      <c r="Z38" s="148"/>
      <c r="AA38" s="148"/>
      <c r="AB38" s="148"/>
      <c r="AC38" s="148"/>
      <c r="AD38" s="148"/>
      <c r="AE38" s="148"/>
      <c r="AF38" s="148"/>
      <c r="AG38" s="148" t="s">
        <v>148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>
        <v>22</v>
      </c>
      <c r="B39" s="156" t="s">
        <v>188</v>
      </c>
      <c r="C39" s="191" t="s">
        <v>189</v>
      </c>
      <c r="D39" s="157" t="s">
        <v>0</v>
      </c>
      <c r="E39" s="185"/>
      <c r="F39" s="160"/>
      <c r="G39" s="159">
        <f t="shared" si="0"/>
        <v>0</v>
      </c>
      <c r="H39" s="160"/>
      <c r="I39" s="159">
        <f t="shared" si="1"/>
        <v>0</v>
      </c>
      <c r="J39" s="160"/>
      <c r="K39" s="159">
        <f t="shared" si="2"/>
        <v>0</v>
      </c>
      <c r="L39" s="159">
        <v>21</v>
      </c>
      <c r="M39" s="159">
        <f t="shared" si="3"/>
        <v>0</v>
      </c>
      <c r="N39" s="158">
        <v>0</v>
      </c>
      <c r="O39" s="158">
        <f t="shared" si="4"/>
        <v>0</v>
      </c>
      <c r="P39" s="158">
        <v>0</v>
      </c>
      <c r="Q39" s="158">
        <f t="shared" si="5"/>
        <v>0</v>
      </c>
      <c r="R39" s="159" t="s">
        <v>190</v>
      </c>
      <c r="S39" s="159" t="s">
        <v>128</v>
      </c>
      <c r="T39" s="159" t="s">
        <v>129</v>
      </c>
      <c r="U39" s="159">
        <v>0</v>
      </c>
      <c r="V39" s="159">
        <f t="shared" si="6"/>
        <v>0</v>
      </c>
      <c r="W39" s="159"/>
      <c r="X39" s="159" t="s">
        <v>191</v>
      </c>
      <c r="Y39" s="159" t="s">
        <v>118</v>
      </c>
      <c r="Z39" s="148"/>
      <c r="AA39" s="148"/>
      <c r="AB39" s="148"/>
      <c r="AC39" s="148"/>
      <c r="AD39" s="148"/>
      <c r="AE39" s="148"/>
      <c r="AF39" s="148"/>
      <c r="AG39" s="148" t="s">
        <v>192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2" x14ac:dyDescent="0.2">
      <c r="A40" s="155"/>
      <c r="B40" s="156"/>
      <c r="C40" s="254" t="s">
        <v>193</v>
      </c>
      <c r="D40" s="255"/>
      <c r="E40" s="255"/>
      <c r="F40" s="255"/>
      <c r="G40" s="255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59"/>
      <c r="Z40" s="148"/>
      <c r="AA40" s="148"/>
      <c r="AB40" s="148"/>
      <c r="AC40" s="148"/>
      <c r="AD40" s="148"/>
      <c r="AE40" s="148"/>
      <c r="AF40" s="148"/>
      <c r="AG40" s="148" t="s">
        <v>158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">
      <c r="A41" s="164" t="s">
        <v>110</v>
      </c>
      <c r="B41" s="165" t="s">
        <v>70</v>
      </c>
      <c r="C41" s="187" t="s">
        <v>71</v>
      </c>
      <c r="D41" s="166"/>
      <c r="E41" s="167"/>
      <c r="F41" s="168"/>
      <c r="G41" s="168">
        <f>SUMIF(AG42:AG46,"&lt;&gt;NOR",G42:G46)</f>
        <v>0</v>
      </c>
      <c r="H41" s="168"/>
      <c r="I41" s="168">
        <f>SUM(I42:I46)</f>
        <v>0</v>
      </c>
      <c r="J41" s="168"/>
      <c r="K41" s="168">
        <f>SUM(K42:K46)</f>
        <v>0</v>
      </c>
      <c r="L41" s="168"/>
      <c r="M41" s="168">
        <f>SUM(M42:M46)</f>
        <v>0</v>
      </c>
      <c r="N41" s="167"/>
      <c r="O41" s="167">
        <f>SUM(O42:O46)</f>
        <v>0.01</v>
      </c>
      <c r="P41" s="167"/>
      <c r="Q41" s="167">
        <f>SUM(Q42:Q46)</f>
        <v>0</v>
      </c>
      <c r="R41" s="168"/>
      <c r="S41" s="168"/>
      <c r="T41" s="169"/>
      <c r="U41" s="163"/>
      <c r="V41" s="163">
        <f>SUM(V42:V46)</f>
        <v>5.09</v>
      </c>
      <c r="W41" s="163"/>
      <c r="X41" s="163"/>
      <c r="Y41" s="163"/>
      <c r="AG41" t="s">
        <v>111</v>
      </c>
    </row>
    <row r="42" spans="1:60" ht="22.5" outlineLevel="1" x14ac:dyDescent="0.2">
      <c r="A42" s="171">
        <v>23</v>
      </c>
      <c r="B42" s="172" t="s">
        <v>194</v>
      </c>
      <c r="C42" s="189" t="s">
        <v>195</v>
      </c>
      <c r="D42" s="173" t="s">
        <v>114</v>
      </c>
      <c r="E42" s="174">
        <v>3</v>
      </c>
      <c r="F42" s="175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21</v>
      </c>
      <c r="M42" s="176">
        <f>G42*(1+L42/100)</f>
        <v>0</v>
      </c>
      <c r="N42" s="174">
        <v>2.9399999999999999E-3</v>
      </c>
      <c r="O42" s="174">
        <f>ROUND(E42*N42,2)</f>
        <v>0.01</v>
      </c>
      <c r="P42" s="174">
        <v>0</v>
      </c>
      <c r="Q42" s="174">
        <f>ROUND(E42*P42,2)</f>
        <v>0</v>
      </c>
      <c r="R42" s="176" t="s">
        <v>190</v>
      </c>
      <c r="S42" s="176" t="s">
        <v>128</v>
      </c>
      <c r="T42" s="177" t="s">
        <v>129</v>
      </c>
      <c r="U42" s="159">
        <v>1.6950000000000001</v>
      </c>
      <c r="V42" s="159">
        <f>ROUND(E42*U42,2)</f>
        <v>5.09</v>
      </c>
      <c r="W42" s="159"/>
      <c r="X42" s="159" t="s">
        <v>117</v>
      </c>
      <c r="Y42" s="159" t="s">
        <v>118</v>
      </c>
      <c r="Z42" s="148"/>
      <c r="AA42" s="148"/>
      <c r="AB42" s="148"/>
      <c r="AC42" s="148"/>
      <c r="AD42" s="148"/>
      <c r="AE42" s="148"/>
      <c r="AF42" s="148"/>
      <c r="AG42" s="148" t="s">
        <v>119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2" x14ac:dyDescent="0.2">
      <c r="A43" s="155"/>
      <c r="B43" s="156"/>
      <c r="C43" s="252" t="s">
        <v>196</v>
      </c>
      <c r="D43" s="253"/>
      <c r="E43" s="253"/>
      <c r="F43" s="253"/>
      <c r="G43" s="253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59"/>
      <c r="Z43" s="148"/>
      <c r="AA43" s="148"/>
      <c r="AB43" s="148"/>
      <c r="AC43" s="148"/>
      <c r="AD43" s="148"/>
      <c r="AE43" s="148"/>
      <c r="AF43" s="148"/>
      <c r="AG43" s="148" t="s">
        <v>141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86" t="str">
        <f>C43</f>
        <v>Otvor se utěsní minerální vlnou. Ze zadní strany stěny se připevní přířez z požárně ochranné desky svorkami. Prostup i potrubí před a za prostupem je natřeno protipožární stěrkou. Cena obsahuje dodávku požární desky (přířez), minerální vlny a požární stěrky.</v>
      </c>
      <c r="BB43" s="148"/>
      <c r="BC43" s="148"/>
      <c r="BD43" s="148"/>
      <c r="BE43" s="148"/>
      <c r="BF43" s="148"/>
      <c r="BG43" s="148"/>
      <c r="BH43" s="148"/>
    </row>
    <row r="44" spans="1:60" outlineLevel="3" x14ac:dyDescent="0.2">
      <c r="A44" s="155"/>
      <c r="B44" s="156"/>
      <c r="C44" s="256" t="s">
        <v>197</v>
      </c>
      <c r="D44" s="257"/>
      <c r="E44" s="257"/>
      <c r="F44" s="257"/>
      <c r="G44" s="257"/>
      <c r="H44" s="159"/>
      <c r="I44" s="159"/>
      <c r="J44" s="159"/>
      <c r="K44" s="159"/>
      <c r="L44" s="159"/>
      <c r="M44" s="159"/>
      <c r="N44" s="158"/>
      <c r="O44" s="158"/>
      <c r="P44" s="158"/>
      <c r="Q44" s="158"/>
      <c r="R44" s="159"/>
      <c r="S44" s="159"/>
      <c r="T44" s="159"/>
      <c r="U44" s="159"/>
      <c r="V44" s="159"/>
      <c r="W44" s="159"/>
      <c r="X44" s="159"/>
      <c r="Y44" s="159"/>
      <c r="Z44" s="148"/>
      <c r="AA44" s="148"/>
      <c r="AB44" s="148"/>
      <c r="AC44" s="148"/>
      <c r="AD44" s="148"/>
      <c r="AE44" s="148"/>
      <c r="AF44" s="148"/>
      <c r="AG44" s="148" t="s">
        <v>141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>
        <v>24</v>
      </c>
      <c r="B45" s="156" t="s">
        <v>198</v>
      </c>
      <c r="C45" s="191" t="s">
        <v>199</v>
      </c>
      <c r="D45" s="157" t="s">
        <v>0</v>
      </c>
      <c r="E45" s="185"/>
      <c r="F45" s="160"/>
      <c r="G45" s="159">
        <f>ROUND(E45*F45,2)</f>
        <v>0</v>
      </c>
      <c r="H45" s="160"/>
      <c r="I45" s="159">
        <f>ROUND(E45*H45,2)</f>
        <v>0</v>
      </c>
      <c r="J45" s="160"/>
      <c r="K45" s="159">
        <f>ROUND(E45*J45,2)</f>
        <v>0</v>
      </c>
      <c r="L45" s="159">
        <v>21</v>
      </c>
      <c r="M45" s="159">
        <f>G45*(1+L45/100)</f>
        <v>0</v>
      </c>
      <c r="N45" s="158">
        <v>0</v>
      </c>
      <c r="O45" s="158">
        <f>ROUND(E45*N45,2)</f>
        <v>0</v>
      </c>
      <c r="P45" s="158">
        <v>0</v>
      </c>
      <c r="Q45" s="158">
        <f>ROUND(E45*P45,2)</f>
        <v>0</v>
      </c>
      <c r="R45" s="159" t="s">
        <v>200</v>
      </c>
      <c r="S45" s="159" t="s">
        <v>128</v>
      </c>
      <c r="T45" s="159" t="s">
        <v>129</v>
      </c>
      <c r="U45" s="159">
        <v>0</v>
      </c>
      <c r="V45" s="159">
        <f>ROUND(E45*U45,2)</f>
        <v>0</v>
      </c>
      <c r="W45" s="159"/>
      <c r="X45" s="159" t="s">
        <v>191</v>
      </c>
      <c r="Y45" s="159" t="s">
        <v>118</v>
      </c>
      <c r="Z45" s="148"/>
      <c r="AA45" s="148"/>
      <c r="AB45" s="148"/>
      <c r="AC45" s="148"/>
      <c r="AD45" s="148"/>
      <c r="AE45" s="148"/>
      <c r="AF45" s="148"/>
      <c r="AG45" s="148" t="s">
        <v>192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254" t="s">
        <v>201</v>
      </c>
      <c r="D46" s="255"/>
      <c r="E46" s="255"/>
      <c r="F46" s="255"/>
      <c r="G46" s="255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59"/>
      <c r="Z46" s="148"/>
      <c r="AA46" s="148"/>
      <c r="AB46" s="148"/>
      <c r="AC46" s="148"/>
      <c r="AD46" s="148"/>
      <c r="AE46" s="148"/>
      <c r="AF46" s="148"/>
      <c r="AG46" s="148" t="s">
        <v>158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x14ac:dyDescent="0.2">
      <c r="A47" s="164" t="s">
        <v>110</v>
      </c>
      <c r="B47" s="165" t="s">
        <v>72</v>
      </c>
      <c r="C47" s="187" t="s">
        <v>73</v>
      </c>
      <c r="D47" s="166"/>
      <c r="E47" s="167"/>
      <c r="F47" s="168"/>
      <c r="G47" s="168">
        <f>SUMIF(AG48:AG58,"&lt;&gt;NOR",G48:G58)</f>
        <v>0</v>
      </c>
      <c r="H47" s="168"/>
      <c r="I47" s="168">
        <f>SUM(I48:I58)</f>
        <v>0</v>
      </c>
      <c r="J47" s="168"/>
      <c r="K47" s="168">
        <f>SUM(K48:K58)</f>
        <v>0</v>
      </c>
      <c r="L47" s="168"/>
      <c r="M47" s="168">
        <f>SUM(M48:M58)</f>
        <v>0</v>
      </c>
      <c r="N47" s="167"/>
      <c r="O47" s="167">
        <f>SUM(O48:O58)</f>
        <v>0.02</v>
      </c>
      <c r="P47" s="167"/>
      <c r="Q47" s="167">
        <f>SUM(Q48:Q58)</f>
        <v>0</v>
      </c>
      <c r="R47" s="168"/>
      <c r="S47" s="168"/>
      <c r="T47" s="169"/>
      <c r="U47" s="163"/>
      <c r="V47" s="163">
        <f>SUM(V48:V58)</f>
        <v>3.71</v>
      </c>
      <c r="W47" s="163"/>
      <c r="X47" s="163"/>
      <c r="Y47" s="163"/>
      <c r="AG47" t="s">
        <v>111</v>
      </c>
    </row>
    <row r="48" spans="1:60" outlineLevel="1" x14ac:dyDescent="0.2">
      <c r="A48" s="171">
        <v>25</v>
      </c>
      <c r="B48" s="172" t="s">
        <v>202</v>
      </c>
      <c r="C48" s="189" t="s">
        <v>203</v>
      </c>
      <c r="D48" s="173" t="s">
        <v>114</v>
      </c>
      <c r="E48" s="174">
        <v>1</v>
      </c>
      <c r="F48" s="175"/>
      <c r="G48" s="176">
        <f>ROUND(E48*F48,2)</f>
        <v>0</v>
      </c>
      <c r="H48" s="175"/>
      <c r="I48" s="176">
        <f>ROUND(E48*H48,2)</f>
        <v>0</v>
      </c>
      <c r="J48" s="175"/>
      <c r="K48" s="176">
        <f>ROUND(E48*J48,2)</f>
        <v>0</v>
      </c>
      <c r="L48" s="176">
        <v>21</v>
      </c>
      <c r="M48" s="176">
        <f>G48*(1+L48/100)</f>
        <v>0</v>
      </c>
      <c r="N48" s="174">
        <v>8.8999999999999999E-3</v>
      </c>
      <c r="O48" s="174">
        <f>ROUND(E48*N48,2)</f>
        <v>0.01</v>
      </c>
      <c r="P48" s="174">
        <v>0</v>
      </c>
      <c r="Q48" s="174">
        <f>ROUND(E48*P48,2)</f>
        <v>0</v>
      </c>
      <c r="R48" s="176"/>
      <c r="S48" s="176" t="s">
        <v>115</v>
      </c>
      <c r="T48" s="177" t="s">
        <v>116</v>
      </c>
      <c r="U48" s="159">
        <v>1.1279999999999999</v>
      </c>
      <c r="V48" s="159">
        <f>ROUND(E48*U48,2)</f>
        <v>1.1299999999999999</v>
      </c>
      <c r="W48" s="159"/>
      <c r="X48" s="159" t="s">
        <v>117</v>
      </c>
      <c r="Y48" s="159" t="s">
        <v>118</v>
      </c>
      <c r="Z48" s="148"/>
      <c r="AA48" s="148"/>
      <c r="AB48" s="148"/>
      <c r="AC48" s="148"/>
      <c r="AD48" s="148"/>
      <c r="AE48" s="148"/>
      <c r="AF48" s="148"/>
      <c r="AG48" s="148" t="s">
        <v>119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2" x14ac:dyDescent="0.2">
      <c r="A49" s="155"/>
      <c r="B49" s="156"/>
      <c r="C49" s="252" t="s">
        <v>197</v>
      </c>
      <c r="D49" s="253"/>
      <c r="E49" s="253"/>
      <c r="F49" s="253"/>
      <c r="G49" s="253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8"/>
      <c r="AA49" s="148"/>
      <c r="AB49" s="148"/>
      <c r="AC49" s="148"/>
      <c r="AD49" s="148"/>
      <c r="AE49" s="148"/>
      <c r="AF49" s="148"/>
      <c r="AG49" s="148" t="s">
        <v>141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71">
        <v>26</v>
      </c>
      <c r="B50" s="172" t="s">
        <v>204</v>
      </c>
      <c r="C50" s="189" t="s">
        <v>205</v>
      </c>
      <c r="D50" s="173" t="s">
        <v>135</v>
      </c>
      <c r="E50" s="174">
        <v>2.5</v>
      </c>
      <c r="F50" s="175"/>
      <c r="G50" s="176">
        <f>ROUND(E50*F50,2)</f>
        <v>0</v>
      </c>
      <c r="H50" s="175"/>
      <c r="I50" s="176">
        <f>ROUND(E50*H50,2)</f>
        <v>0</v>
      </c>
      <c r="J50" s="175"/>
      <c r="K50" s="176">
        <f>ROUND(E50*J50,2)</f>
        <v>0</v>
      </c>
      <c r="L50" s="176">
        <v>21</v>
      </c>
      <c r="M50" s="176">
        <f>G50*(1+L50/100)</f>
        <v>0</v>
      </c>
      <c r="N50" s="174">
        <v>2.0999999999999999E-3</v>
      </c>
      <c r="O50" s="174">
        <f>ROUND(E50*N50,2)</f>
        <v>0.01</v>
      </c>
      <c r="P50" s="174">
        <v>0</v>
      </c>
      <c r="Q50" s="174">
        <f>ROUND(E50*P50,2)</f>
        <v>0</v>
      </c>
      <c r="R50" s="176" t="s">
        <v>179</v>
      </c>
      <c r="S50" s="176" t="s">
        <v>128</v>
      </c>
      <c r="T50" s="177" t="s">
        <v>129</v>
      </c>
      <c r="U50" s="159">
        <v>0.8</v>
      </c>
      <c r="V50" s="159">
        <f>ROUND(E50*U50,2)</f>
        <v>2</v>
      </c>
      <c r="W50" s="159"/>
      <c r="X50" s="159" t="s">
        <v>117</v>
      </c>
      <c r="Y50" s="159" t="s">
        <v>118</v>
      </c>
      <c r="Z50" s="148"/>
      <c r="AA50" s="148"/>
      <c r="AB50" s="148"/>
      <c r="AC50" s="148"/>
      <c r="AD50" s="148"/>
      <c r="AE50" s="148"/>
      <c r="AF50" s="148"/>
      <c r="AG50" s="148" t="s">
        <v>119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2" x14ac:dyDescent="0.2">
      <c r="A51" s="155"/>
      <c r="B51" s="156"/>
      <c r="C51" s="258" t="s">
        <v>206</v>
      </c>
      <c r="D51" s="259"/>
      <c r="E51" s="259"/>
      <c r="F51" s="259"/>
      <c r="G51" s="259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59"/>
      <c r="Z51" s="148"/>
      <c r="AA51" s="148"/>
      <c r="AB51" s="148"/>
      <c r="AC51" s="148"/>
      <c r="AD51" s="148"/>
      <c r="AE51" s="148"/>
      <c r="AF51" s="148"/>
      <c r="AG51" s="148" t="s">
        <v>158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2">
      <c r="A52" s="155"/>
      <c r="B52" s="156"/>
      <c r="C52" s="256" t="s">
        <v>207</v>
      </c>
      <c r="D52" s="257"/>
      <c r="E52" s="257"/>
      <c r="F52" s="257"/>
      <c r="G52" s="257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59"/>
      <c r="Z52" s="148"/>
      <c r="AA52" s="148"/>
      <c r="AB52" s="148"/>
      <c r="AC52" s="148"/>
      <c r="AD52" s="148"/>
      <c r="AE52" s="148"/>
      <c r="AF52" s="148"/>
      <c r="AG52" s="148" t="s">
        <v>141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1">
        <v>27</v>
      </c>
      <c r="B53" s="172" t="s">
        <v>208</v>
      </c>
      <c r="C53" s="189" t="s">
        <v>209</v>
      </c>
      <c r="D53" s="173" t="s">
        <v>114</v>
      </c>
      <c r="E53" s="174">
        <v>1</v>
      </c>
      <c r="F53" s="175"/>
      <c r="G53" s="176">
        <f>ROUND(E53*F53,2)</f>
        <v>0</v>
      </c>
      <c r="H53" s="175"/>
      <c r="I53" s="176">
        <f>ROUND(E53*H53,2)</f>
        <v>0</v>
      </c>
      <c r="J53" s="175"/>
      <c r="K53" s="176">
        <f>ROUND(E53*J53,2)</f>
        <v>0</v>
      </c>
      <c r="L53" s="176">
        <v>21</v>
      </c>
      <c r="M53" s="176">
        <f>G53*(1+L53/100)</f>
        <v>0</v>
      </c>
      <c r="N53" s="174">
        <v>0</v>
      </c>
      <c r="O53" s="174">
        <f>ROUND(E53*N53,2)</f>
        <v>0</v>
      </c>
      <c r="P53" s="174">
        <v>0</v>
      </c>
      <c r="Q53" s="174">
        <f>ROUND(E53*P53,2)</f>
        <v>0</v>
      </c>
      <c r="R53" s="176" t="s">
        <v>179</v>
      </c>
      <c r="S53" s="176" t="s">
        <v>128</v>
      </c>
      <c r="T53" s="177" t="s">
        <v>129</v>
      </c>
      <c r="U53" s="159">
        <v>0.25900000000000001</v>
      </c>
      <c r="V53" s="159">
        <f>ROUND(E53*U53,2)</f>
        <v>0.26</v>
      </c>
      <c r="W53" s="159"/>
      <c r="X53" s="159" t="s">
        <v>117</v>
      </c>
      <c r="Y53" s="159" t="s">
        <v>118</v>
      </c>
      <c r="Z53" s="148"/>
      <c r="AA53" s="148"/>
      <c r="AB53" s="148"/>
      <c r="AC53" s="148"/>
      <c r="AD53" s="148"/>
      <c r="AE53" s="148"/>
      <c r="AF53" s="148"/>
      <c r="AG53" s="148" t="s">
        <v>119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5"/>
      <c r="B54" s="156"/>
      <c r="C54" s="258" t="s">
        <v>210</v>
      </c>
      <c r="D54" s="259"/>
      <c r="E54" s="259"/>
      <c r="F54" s="259"/>
      <c r="G54" s="2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8"/>
      <c r="AA54" s="148"/>
      <c r="AB54" s="148"/>
      <c r="AC54" s="148"/>
      <c r="AD54" s="148"/>
      <c r="AE54" s="148"/>
      <c r="AF54" s="148"/>
      <c r="AG54" s="148" t="s">
        <v>158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45" outlineLevel="1" x14ac:dyDescent="0.2">
      <c r="A55" s="178">
        <v>28</v>
      </c>
      <c r="B55" s="179" t="s">
        <v>211</v>
      </c>
      <c r="C55" s="188" t="s">
        <v>212</v>
      </c>
      <c r="D55" s="180" t="s">
        <v>114</v>
      </c>
      <c r="E55" s="181">
        <v>1</v>
      </c>
      <c r="F55" s="182"/>
      <c r="G55" s="183">
        <f>ROUND(E55*F55,2)</f>
        <v>0</v>
      </c>
      <c r="H55" s="182"/>
      <c r="I55" s="183">
        <f>ROUND(E55*H55,2)</f>
        <v>0</v>
      </c>
      <c r="J55" s="182"/>
      <c r="K55" s="183">
        <f>ROUND(E55*J55,2)</f>
        <v>0</v>
      </c>
      <c r="L55" s="183">
        <v>21</v>
      </c>
      <c r="M55" s="183">
        <f>G55*(1+L55/100)</f>
        <v>0</v>
      </c>
      <c r="N55" s="181">
        <v>7.5000000000000002E-4</v>
      </c>
      <c r="O55" s="181">
        <f>ROUND(E55*N55,2)</f>
        <v>0</v>
      </c>
      <c r="P55" s="181">
        <v>0</v>
      </c>
      <c r="Q55" s="181">
        <f>ROUND(E55*P55,2)</f>
        <v>0</v>
      </c>
      <c r="R55" s="183" t="s">
        <v>179</v>
      </c>
      <c r="S55" s="183" t="s">
        <v>128</v>
      </c>
      <c r="T55" s="184" t="s">
        <v>129</v>
      </c>
      <c r="U55" s="159">
        <v>0.2</v>
      </c>
      <c r="V55" s="159">
        <f>ROUND(E55*U55,2)</f>
        <v>0.2</v>
      </c>
      <c r="W55" s="159"/>
      <c r="X55" s="159" t="s">
        <v>117</v>
      </c>
      <c r="Y55" s="159" t="s">
        <v>118</v>
      </c>
      <c r="Z55" s="148"/>
      <c r="AA55" s="148"/>
      <c r="AB55" s="148"/>
      <c r="AC55" s="148"/>
      <c r="AD55" s="148"/>
      <c r="AE55" s="148"/>
      <c r="AF55" s="148"/>
      <c r="AG55" s="148" t="s">
        <v>119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1">
        <v>29</v>
      </c>
      <c r="B56" s="172" t="s">
        <v>213</v>
      </c>
      <c r="C56" s="189" t="s">
        <v>214</v>
      </c>
      <c r="D56" s="173" t="s">
        <v>135</v>
      </c>
      <c r="E56" s="174">
        <v>2.5</v>
      </c>
      <c r="F56" s="175"/>
      <c r="G56" s="176">
        <f>ROUND(E56*F56,2)</f>
        <v>0</v>
      </c>
      <c r="H56" s="175"/>
      <c r="I56" s="176">
        <f>ROUND(E56*H56,2)</f>
        <v>0</v>
      </c>
      <c r="J56" s="175"/>
      <c r="K56" s="176">
        <f>ROUND(E56*J56,2)</f>
        <v>0</v>
      </c>
      <c r="L56" s="176">
        <v>21</v>
      </c>
      <c r="M56" s="176">
        <f>G56*(1+L56/100)</f>
        <v>0</v>
      </c>
      <c r="N56" s="174">
        <v>0</v>
      </c>
      <c r="O56" s="174">
        <f>ROUND(E56*N56,2)</f>
        <v>0</v>
      </c>
      <c r="P56" s="174">
        <v>0</v>
      </c>
      <c r="Q56" s="174">
        <f>ROUND(E56*P56,2)</f>
        <v>0</v>
      </c>
      <c r="R56" s="176" t="s">
        <v>179</v>
      </c>
      <c r="S56" s="176" t="s">
        <v>128</v>
      </c>
      <c r="T56" s="177" t="s">
        <v>129</v>
      </c>
      <c r="U56" s="159">
        <v>4.8000000000000001E-2</v>
      </c>
      <c r="V56" s="159">
        <f>ROUND(E56*U56,2)</f>
        <v>0.12</v>
      </c>
      <c r="W56" s="159"/>
      <c r="X56" s="159" t="s">
        <v>117</v>
      </c>
      <c r="Y56" s="159" t="s">
        <v>118</v>
      </c>
      <c r="Z56" s="148"/>
      <c r="AA56" s="148"/>
      <c r="AB56" s="148"/>
      <c r="AC56" s="148"/>
      <c r="AD56" s="148"/>
      <c r="AE56" s="148"/>
      <c r="AF56" s="148"/>
      <c r="AG56" s="148" t="s">
        <v>119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>
        <v>30</v>
      </c>
      <c r="B57" s="156" t="s">
        <v>215</v>
      </c>
      <c r="C57" s="191" t="s">
        <v>216</v>
      </c>
      <c r="D57" s="157" t="s">
        <v>0</v>
      </c>
      <c r="E57" s="185"/>
      <c r="F57" s="160"/>
      <c r="G57" s="159">
        <f>ROUND(E57*F57,2)</f>
        <v>0</v>
      </c>
      <c r="H57" s="160"/>
      <c r="I57" s="159">
        <f>ROUND(E57*H57,2)</f>
        <v>0</v>
      </c>
      <c r="J57" s="160"/>
      <c r="K57" s="159">
        <f>ROUND(E57*J57,2)</f>
        <v>0</v>
      </c>
      <c r="L57" s="159">
        <v>21</v>
      </c>
      <c r="M57" s="159">
        <f>G57*(1+L57/100)</f>
        <v>0</v>
      </c>
      <c r="N57" s="158">
        <v>0</v>
      </c>
      <c r="O57" s="158">
        <f>ROUND(E57*N57,2)</f>
        <v>0</v>
      </c>
      <c r="P57" s="158">
        <v>0</v>
      </c>
      <c r="Q57" s="158">
        <f>ROUND(E57*P57,2)</f>
        <v>0</v>
      </c>
      <c r="R57" s="159" t="s">
        <v>179</v>
      </c>
      <c r="S57" s="159" t="s">
        <v>128</v>
      </c>
      <c r="T57" s="159" t="s">
        <v>129</v>
      </c>
      <c r="U57" s="159">
        <v>0</v>
      </c>
      <c r="V57" s="159">
        <f>ROUND(E57*U57,2)</f>
        <v>0</v>
      </c>
      <c r="W57" s="159"/>
      <c r="X57" s="159" t="s">
        <v>191</v>
      </c>
      <c r="Y57" s="159" t="s">
        <v>118</v>
      </c>
      <c r="Z57" s="148"/>
      <c r="AA57" s="148"/>
      <c r="AB57" s="148"/>
      <c r="AC57" s="148"/>
      <c r="AD57" s="148"/>
      <c r="AE57" s="148"/>
      <c r="AF57" s="148"/>
      <c r="AG57" s="148" t="s">
        <v>192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2" x14ac:dyDescent="0.2">
      <c r="A58" s="155"/>
      <c r="B58" s="156"/>
      <c r="C58" s="254" t="s">
        <v>201</v>
      </c>
      <c r="D58" s="255"/>
      <c r="E58" s="255"/>
      <c r="F58" s="255"/>
      <c r="G58" s="255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59"/>
      <c r="Z58" s="148"/>
      <c r="AA58" s="148"/>
      <c r="AB58" s="148"/>
      <c r="AC58" s="148"/>
      <c r="AD58" s="148"/>
      <c r="AE58" s="148"/>
      <c r="AF58" s="148"/>
      <c r="AG58" s="148" t="s">
        <v>158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64" t="s">
        <v>110</v>
      </c>
      <c r="B59" s="165" t="s">
        <v>74</v>
      </c>
      <c r="C59" s="187" t="s">
        <v>75</v>
      </c>
      <c r="D59" s="166"/>
      <c r="E59" s="167"/>
      <c r="F59" s="168"/>
      <c r="G59" s="168">
        <f>SUMIF(AG60:AG78,"&lt;&gt;NOR",G60:G78)</f>
        <v>0</v>
      </c>
      <c r="H59" s="168"/>
      <c r="I59" s="168">
        <f>SUM(I60:I78)</f>
        <v>0</v>
      </c>
      <c r="J59" s="168"/>
      <c r="K59" s="168">
        <f>SUM(K60:K78)</f>
        <v>0</v>
      </c>
      <c r="L59" s="168"/>
      <c r="M59" s="168">
        <f>SUM(M60:M78)</f>
        <v>0</v>
      </c>
      <c r="N59" s="167"/>
      <c r="O59" s="167">
        <f>SUM(O60:O78)</f>
        <v>0.16</v>
      </c>
      <c r="P59" s="167"/>
      <c r="Q59" s="167">
        <f>SUM(Q60:Q78)</f>
        <v>0</v>
      </c>
      <c r="R59" s="168"/>
      <c r="S59" s="168"/>
      <c r="T59" s="169"/>
      <c r="U59" s="163"/>
      <c r="V59" s="163">
        <f>SUM(V60:V78)</f>
        <v>18.980000000000004</v>
      </c>
      <c r="W59" s="163"/>
      <c r="X59" s="163"/>
      <c r="Y59" s="163"/>
      <c r="AG59" t="s">
        <v>111</v>
      </c>
    </row>
    <row r="60" spans="1:60" ht="22.5" outlineLevel="1" x14ac:dyDescent="0.2">
      <c r="A60" s="171">
        <v>31</v>
      </c>
      <c r="B60" s="172" t="s">
        <v>217</v>
      </c>
      <c r="C60" s="189" t="s">
        <v>218</v>
      </c>
      <c r="D60" s="173" t="s">
        <v>135</v>
      </c>
      <c r="E60" s="174">
        <v>5</v>
      </c>
      <c r="F60" s="175"/>
      <c r="G60" s="176">
        <f>ROUND(E60*F60,2)</f>
        <v>0</v>
      </c>
      <c r="H60" s="175"/>
      <c r="I60" s="176">
        <f>ROUND(E60*H60,2)</f>
        <v>0</v>
      </c>
      <c r="J60" s="175"/>
      <c r="K60" s="176">
        <f>ROUND(E60*J60,2)</f>
        <v>0</v>
      </c>
      <c r="L60" s="176">
        <v>21</v>
      </c>
      <c r="M60" s="176">
        <f>G60*(1+L60/100)</f>
        <v>0</v>
      </c>
      <c r="N60" s="174">
        <v>1.9949999999999999E-2</v>
      </c>
      <c r="O60" s="174">
        <f>ROUND(E60*N60,2)</f>
        <v>0.1</v>
      </c>
      <c r="P60" s="174">
        <v>0</v>
      </c>
      <c r="Q60" s="174">
        <f>ROUND(E60*P60,2)</f>
        <v>0</v>
      </c>
      <c r="R60" s="176" t="s">
        <v>179</v>
      </c>
      <c r="S60" s="176" t="s">
        <v>128</v>
      </c>
      <c r="T60" s="177" t="s">
        <v>129</v>
      </c>
      <c r="U60" s="159">
        <v>1.0569999999999999</v>
      </c>
      <c r="V60" s="159">
        <f>ROUND(E60*U60,2)</f>
        <v>5.29</v>
      </c>
      <c r="W60" s="159"/>
      <c r="X60" s="159" t="s">
        <v>117</v>
      </c>
      <c r="Y60" s="159" t="s">
        <v>118</v>
      </c>
      <c r="Z60" s="148"/>
      <c r="AA60" s="148"/>
      <c r="AB60" s="148"/>
      <c r="AC60" s="148"/>
      <c r="AD60" s="148"/>
      <c r="AE60" s="148"/>
      <c r="AF60" s="148"/>
      <c r="AG60" s="148" t="s">
        <v>119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252" t="s">
        <v>219</v>
      </c>
      <c r="D61" s="253"/>
      <c r="E61" s="253"/>
      <c r="F61" s="253"/>
      <c r="G61" s="253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59"/>
      <c r="Z61" s="148"/>
      <c r="AA61" s="148"/>
      <c r="AB61" s="148"/>
      <c r="AC61" s="148"/>
      <c r="AD61" s="148"/>
      <c r="AE61" s="148"/>
      <c r="AF61" s="148"/>
      <c r="AG61" s="148" t="s">
        <v>141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33.75" outlineLevel="1" x14ac:dyDescent="0.2">
      <c r="A62" s="171">
        <v>32</v>
      </c>
      <c r="B62" s="172" t="s">
        <v>220</v>
      </c>
      <c r="C62" s="189" t="s">
        <v>221</v>
      </c>
      <c r="D62" s="173" t="s">
        <v>135</v>
      </c>
      <c r="E62" s="174">
        <v>12</v>
      </c>
      <c r="F62" s="175"/>
      <c r="G62" s="176">
        <f>ROUND(E62*F62,2)</f>
        <v>0</v>
      </c>
      <c r="H62" s="175"/>
      <c r="I62" s="176">
        <f>ROUND(E62*H62,2)</f>
        <v>0</v>
      </c>
      <c r="J62" s="175"/>
      <c r="K62" s="176">
        <f>ROUND(E62*J62,2)</f>
        <v>0</v>
      </c>
      <c r="L62" s="176">
        <v>21</v>
      </c>
      <c r="M62" s="176">
        <f>G62*(1+L62/100)</f>
        <v>0</v>
      </c>
      <c r="N62" s="174">
        <v>2.5699999999999998E-3</v>
      </c>
      <c r="O62" s="174">
        <f>ROUND(E62*N62,2)</f>
        <v>0.03</v>
      </c>
      <c r="P62" s="174">
        <v>0</v>
      </c>
      <c r="Q62" s="174">
        <f>ROUND(E62*P62,2)</f>
        <v>0</v>
      </c>
      <c r="R62" s="176" t="s">
        <v>179</v>
      </c>
      <c r="S62" s="176" t="s">
        <v>128</v>
      </c>
      <c r="T62" s="177" t="s">
        <v>129</v>
      </c>
      <c r="U62" s="159">
        <v>0.59899999999999998</v>
      </c>
      <c r="V62" s="159">
        <f>ROUND(E62*U62,2)</f>
        <v>7.19</v>
      </c>
      <c r="W62" s="159"/>
      <c r="X62" s="159" t="s">
        <v>117</v>
      </c>
      <c r="Y62" s="159" t="s">
        <v>118</v>
      </c>
      <c r="Z62" s="148"/>
      <c r="AA62" s="148"/>
      <c r="AB62" s="148"/>
      <c r="AC62" s="148"/>
      <c r="AD62" s="148"/>
      <c r="AE62" s="148"/>
      <c r="AF62" s="148"/>
      <c r="AG62" s="148" t="s">
        <v>119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2" x14ac:dyDescent="0.2">
      <c r="A63" s="155"/>
      <c r="B63" s="156"/>
      <c r="C63" s="258" t="s">
        <v>222</v>
      </c>
      <c r="D63" s="259"/>
      <c r="E63" s="259"/>
      <c r="F63" s="259"/>
      <c r="G63" s="259"/>
      <c r="H63" s="159"/>
      <c r="I63" s="159"/>
      <c r="J63" s="159"/>
      <c r="K63" s="159"/>
      <c r="L63" s="159"/>
      <c r="M63" s="159"/>
      <c r="N63" s="158"/>
      <c r="O63" s="158"/>
      <c r="P63" s="158"/>
      <c r="Q63" s="158"/>
      <c r="R63" s="159"/>
      <c r="S63" s="159"/>
      <c r="T63" s="159"/>
      <c r="U63" s="159"/>
      <c r="V63" s="159"/>
      <c r="W63" s="159"/>
      <c r="X63" s="159"/>
      <c r="Y63" s="159"/>
      <c r="Z63" s="148"/>
      <c r="AA63" s="148"/>
      <c r="AB63" s="148"/>
      <c r="AC63" s="148"/>
      <c r="AD63" s="148"/>
      <c r="AE63" s="148"/>
      <c r="AF63" s="148"/>
      <c r="AG63" s="148" t="s">
        <v>158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5"/>
      <c r="B64" s="156"/>
      <c r="C64" s="256" t="s">
        <v>219</v>
      </c>
      <c r="D64" s="257"/>
      <c r="E64" s="257"/>
      <c r="F64" s="257"/>
      <c r="G64" s="257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59"/>
      <c r="Z64" s="148"/>
      <c r="AA64" s="148"/>
      <c r="AB64" s="148"/>
      <c r="AC64" s="148"/>
      <c r="AD64" s="148"/>
      <c r="AE64" s="148"/>
      <c r="AF64" s="148"/>
      <c r="AG64" s="148" t="s">
        <v>141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3" x14ac:dyDescent="0.2">
      <c r="A65" s="155"/>
      <c r="B65" s="156"/>
      <c r="C65" s="256" t="s">
        <v>197</v>
      </c>
      <c r="D65" s="257"/>
      <c r="E65" s="257"/>
      <c r="F65" s="257"/>
      <c r="G65" s="257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59"/>
      <c r="Z65" s="148"/>
      <c r="AA65" s="148"/>
      <c r="AB65" s="148"/>
      <c r="AC65" s="148"/>
      <c r="AD65" s="148"/>
      <c r="AE65" s="148"/>
      <c r="AF65" s="148"/>
      <c r="AG65" s="148" t="s">
        <v>141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8">
        <v>33</v>
      </c>
      <c r="B66" s="179" t="s">
        <v>223</v>
      </c>
      <c r="C66" s="188" t="s">
        <v>224</v>
      </c>
      <c r="D66" s="180" t="s">
        <v>114</v>
      </c>
      <c r="E66" s="181">
        <v>1</v>
      </c>
      <c r="F66" s="182"/>
      <c r="G66" s="183">
        <f>ROUND(E66*F66,2)</f>
        <v>0</v>
      </c>
      <c r="H66" s="182"/>
      <c r="I66" s="183">
        <f>ROUND(E66*H66,2)</f>
        <v>0</v>
      </c>
      <c r="J66" s="182"/>
      <c r="K66" s="183">
        <f>ROUND(E66*J66,2)</f>
        <v>0</v>
      </c>
      <c r="L66" s="183">
        <v>21</v>
      </c>
      <c r="M66" s="183">
        <f>G66*(1+L66/100)</f>
        <v>0</v>
      </c>
      <c r="N66" s="181">
        <v>6.9499999999999996E-3</v>
      </c>
      <c r="O66" s="181">
        <f>ROUND(E66*N66,2)</f>
        <v>0.01</v>
      </c>
      <c r="P66" s="181">
        <v>0</v>
      </c>
      <c r="Q66" s="181">
        <f>ROUND(E66*P66,2)</f>
        <v>0</v>
      </c>
      <c r="R66" s="183" t="s">
        <v>179</v>
      </c>
      <c r="S66" s="183" t="s">
        <v>128</v>
      </c>
      <c r="T66" s="184" t="s">
        <v>129</v>
      </c>
      <c r="U66" s="159">
        <v>1.272</v>
      </c>
      <c r="V66" s="159">
        <f>ROUND(E66*U66,2)</f>
        <v>1.27</v>
      </c>
      <c r="W66" s="159"/>
      <c r="X66" s="159" t="s">
        <v>117</v>
      </c>
      <c r="Y66" s="159" t="s">
        <v>118</v>
      </c>
      <c r="Z66" s="148"/>
      <c r="AA66" s="148"/>
      <c r="AB66" s="148"/>
      <c r="AC66" s="148"/>
      <c r="AD66" s="148"/>
      <c r="AE66" s="148"/>
      <c r="AF66" s="148"/>
      <c r="AG66" s="148" t="s">
        <v>119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8">
        <v>34</v>
      </c>
      <c r="B67" s="179" t="s">
        <v>225</v>
      </c>
      <c r="C67" s="188" t="s">
        <v>226</v>
      </c>
      <c r="D67" s="180" t="s">
        <v>114</v>
      </c>
      <c r="E67" s="181">
        <v>5</v>
      </c>
      <c r="F67" s="182"/>
      <c r="G67" s="183">
        <f>ROUND(E67*F67,2)</f>
        <v>0</v>
      </c>
      <c r="H67" s="182"/>
      <c r="I67" s="183">
        <f>ROUND(E67*H67,2)</f>
        <v>0</v>
      </c>
      <c r="J67" s="182"/>
      <c r="K67" s="183">
        <f>ROUND(E67*J67,2)</f>
        <v>0</v>
      </c>
      <c r="L67" s="183">
        <v>21</v>
      </c>
      <c r="M67" s="183">
        <f>G67*(1+L67/100)</f>
        <v>0</v>
      </c>
      <c r="N67" s="181">
        <v>0</v>
      </c>
      <c r="O67" s="181">
        <f>ROUND(E67*N67,2)</f>
        <v>0</v>
      </c>
      <c r="P67" s="181">
        <v>0</v>
      </c>
      <c r="Q67" s="181">
        <f>ROUND(E67*P67,2)</f>
        <v>0</v>
      </c>
      <c r="R67" s="183" t="s">
        <v>179</v>
      </c>
      <c r="S67" s="183" t="s">
        <v>128</v>
      </c>
      <c r="T67" s="184" t="s">
        <v>129</v>
      </c>
      <c r="U67" s="159">
        <v>0.53800000000000003</v>
      </c>
      <c r="V67" s="159">
        <f>ROUND(E67*U67,2)</f>
        <v>2.69</v>
      </c>
      <c r="W67" s="159"/>
      <c r="X67" s="159" t="s">
        <v>117</v>
      </c>
      <c r="Y67" s="159" t="s">
        <v>118</v>
      </c>
      <c r="Z67" s="148"/>
      <c r="AA67" s="148"/>
      <c r="AB67" s="148"/>
      <c r="AC67" s="148"/>
      <c r="AD67" s="148"/>
      <c r="AE67" s="148"/>
      <c r="AF67" s="148"/>
      <c r="AG67" s="148" t="s">
        <v>119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1">
        <v>35</v>
      </c>
      <c r="B68" s="172" t="s">
        <v>227</v>
      </c>
      <c r="C68" s="189" t="s">
        <v>228</v>
      </c>
      <c r="D68" s="173" t="s">
        <v>135</v>
      </c>
      <c r="E68" s="174">
        <v>5</v>
      </c>
      <c r="F68" s="175"/>
      <c r="G68" s="176">
        <f>ROUND(E68*F68,2)</f>
        <v>0</v>
      </c>
      <c r="H68" s="175"/>
      <c r="I68" s="176">
        <f>ROUND(E68*H68,2)</f>
        <v>0</v>
      </c>
      <c r="J68" s="175"/>
      <c r="K68" s="176">
        <f>ROUND(E68*J68,2)</f>
        <v>0</v>
      </c>
      <c r="L68" s="176">
        <v>21</v>
      </c>
      <c r="M68" s="176">
        <f>G68*(1+L68/100)</f>
        <v>0</v>
      </c>
      <c r="N68" s="174">
        <v>3.4000000000000002E-4</v>
      </c>
      <c r="O68" s="174">
        <f>ROUND(E68*N68,2)</f>
        <v>0</v>
      </c>
      <c r="P68" s="174">
        <v>0</v>
      </c>
      <c r="Q68" s="174">
        <f>ROUND(E68*P68,2)</f>
        <v>0</v>
      </c>
      <c r="R68" s="176" t="s">
        <v>179</v>
      </c>
      <c r="S68" s="176" t="s">
        <v>128</v>
      </c>
      <c r="T68" s="177" t="s">
        <v>129</v>
      </c>
      <c r="U68" s="159">
        <v>0.13600000000000001</v>
      </c>
      <c r="V68" s="159">
        <f>ROUND(E68*U68,2)</f>
        <v>0.68</v>
      </c>
      <c r="W68" s="159"/>
      <c r="X68" s="159" t="s">
        <v>117</v>
      </c>
      <c r="Y68" s="159" t="s">
        <v>118</v>
      </c>
      <c r="Z68" s="148"/>
      <c r="AA68" s="148"/>
      <c r="AB68" s="148"/>
      <c r="AC68" s="148"/>
      <c r="AD68" s="148"/>
      <c r="AE68" s="148"/>
      <c r="AF68" s="148"/>
      <c r="AG68" s="148" t="s">
        <v>119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">
      <c r="A69" s="155"/>
      <c r="B69" s="156"/>
      <c r="C69" s="252" t="s">
        <v>229</v>
      </c>
      <c r="D69" s="253"/>
      <c r="E69" s="253"/>
      <c r="F69" s="253"/>
      <c r="G69" s="253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59"/>
      <c r="Z69" s="148"/>
      <c r="AA69" s="148"/>
      <c r="AB69" s="148"/>
      <c r="AC69" s="148"/>
      <c r="AD69" s="148"/>
      <c r="AE69" s="148"/>
      <c r="AF69" s="148"/>
      <c r="AG69" s="148" t="s">
        <v>141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1">
        <v>36</v>
      </c>
      <c r="B70" s="172" t="s">
        <v>230</v>
      </c>
      <c r="C70" s="189" t="s">
        <v>231</v>
      </c>
      <c r="D70" s="173" t="s">
        <v>135</v>
      </c>
      <c r="E70" s="174">
        <v>12</v>
      </c>
      <c r="F70" s="175"/>
      <c r="G70" s="176">
        <f>ROUND(E70*F70,2)</f>
        <v>0</v>
      </c>
      <c r="H70" s="175"/>
      <c r="I70" s="176">
        <f>ROUND(E70*H70,2)</f>
        <v>0</v>
      </c>
      <c r="J70" s="175"/>
      <c r="K70" s="176">
        <f>ROUND(E70*J70,2)</f>
        <v>0</v>
      </c>
      <c r="L70" s="176">
        <v>21</v>
      </c>
      <c r="M70" s="176">
        <f>G70*(1+L70/100)</f>
        <v>0</v>
      </c>
      <c r="N70" s="174">
        <v>0</v>
      </c>
      <c r="O70" s="174">
        <f>ROUND(E70*N70,2)</f>
        <v>0</v>
      </c>
      <c r="P70" s="174">
        <v>0</v>
      </c>
      <c r="Q70" s="174">
        <f>ROUND(E70*P70,2)</f>
        <v>0</v>
      </c>
      <c r="R70" s="176" t="s">
        <v>179</v>
      </c>
      <c r="S70" s="176" t="s">
        <v>128</v>
      </c>
      <c r="T70" s="177" t="s">
        <v>129</v>
      </c>
      <c r="U70" s="159">
        <v>0.05</v>
      </c>
      <c r="V70" s="159">
        <f>ROUND(E70*U70,2)</f>
        <v>0.6</v>
      </c>
      <c r="W70" s="159"/>
      <c r="X70" s="159" t="s">
        <v>117</v>
      </c>
      <c r="Y70" s="159" t="s">
        <v>118</v>
      </c>
      <c r="Z70" s="148"/>
      <c r="AA70" s="148"/>
      <c r="AB70" s="148"/>
      <c r="AC70" s="148"/>
      <c r="AD70" s="148"/>
      <c r="AE70" s="148"/>
      <c r="AF70" s="148"/>
      <c r="AG70" s="148" t="s">
        <v>119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5"/>
      <c r="B71" s="156"/>
      <c r="C71" s="252" t="s">
        <v>229</v>
      </c>
      <c r="D71" s="253"/>
      <c r="E71" s="253"/>
      <c r="F71" s="253"/>
      <c r="G71" s="253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8"/>
      <c r="AA71" s="148"/>
      <c r="AB71" s="148"/>
      <c r="AC71" s="148"/>
      <c r="AD71" s="148"/>
      <c r="AE71" s="148"/>
      <c r="AF71" s="148"/>
      <c r="AG71" s="148" t="s">
        <v>141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1">
        <v>37</v>
      </c>
      <c r="B72" s="172" t="s">
        <v>232</v>
      </c>
      <c r="C72" s="189" t="s">
        <v>233</v>
      </c>
      <c r="D72" s="173" t="s">
        <v>135</v>
      </c>
      <c r="E72" s="174">
        <v>17</v>
      </c>
      <c r="F72" s="175"/>
      <c r="G72" s="176">
        <f>ROUND(E72*F72,2)</f>
        <v>0</v>
      </c>
      <c r="H72" s="175"/>
      <c r="I72" s="176">
        <f>ROUND(E72*H72,2)</f>
        <v>0</v>
      </c>
      <c r="J72" s="175"/>
      <c r="K72" s="176">
        <f>ROUND(E72*J72,2)</f>
        <v>0</v>
      </c>
      <c r="L72" s="176">
        <v>21</v>
      </c>
      <c r="M72" s="176">
        <f>G72*(1+L72/100)</f>
        <v>0</v>
      </c>
      <c r="N72" s="174">
        <v>1.0000000000000001E-5</v>
      </c>
      <c r="O72" s="174">
        <f>ROUND(E72*N72,2)</f>
        <v>0</v>
      </c>
      <c r="P72" s="174">
        <v>0</v>
      </c>
      <c r="Q72" s="174">
        <f>ROUND(E72*P72,2)</f>
        <v>0</v>
      </c>
      <c r="R72" s="176" t="s">
        <v>179</v>
      </c>
      <c r="S72" s="176" t="s">
        <v>128</v>
      </c>
      <c r="T72" s="177" t="s">
        <v>129</v>
      </c>
      <c r="U72" s="159">
        <v>6.2E-2</v>
      </c>
      <c r="V72" s="159">
        <f>ROUND(E72*U72,2)</f>
        <v>1.05</v>
      </c>
      <c r="W72" s="159"/>
      <c r="X72" s="159" t="s">
        <v>117</v>
      </c>
      <c r="Y72" s="159" t="s">
        <v>118</v>
      </c>
      <c r="Z72" s="148"/>
      <c r="AA72" s="148"/>
      <c r="AB72" s="148"/>
      <c r="AC72" s="148"/>
      <c r="AD72" s="148"/>
      <c r="AE72" s="148"/>
      <c r="AF72" s="148"/>
      <c r="AG72" s="148" t="s">
        <v>119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2">
      <c r="A73" s="155"/>
      <c r="B73" s="156"/>
      <c r="C73" s="252" t="s">
        <v>234</v>
      </c>
      <c r="D73" s="253"/>
      <c r="E73" s="253"/>
      <c r="F73" s="253"/>
      <c r="G73" s="253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59"/>
      <c r="Z73" s="148"/>
      <c r="AA73" s="148"/>
      <c r="AB73" s="148"/>
      <c r="AC73" s="148"/>
      <c r="AD73" s="148"/>
      <c r="AE73" s="148"/>
      <c r="AF73" s="148"/>
      <c r="AG73" s="148" t="s">
        <v>141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2" x14ac:dyDescent="0.2">
      <c r="A74" s="155"/>
      <c r="B74" s="156"/>
      <c r="C74" s="190" t="s">
        <v>235</v>
      </c>
      <c r="D74" s="161"/>
      <c r="E74" s="162">
        <v>17</v>
      </c>
      <c r="F74" s="159"/>
      <c r="G74" s="159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59"/>
      <c r="Z74" s="148"/>
      <c r="AA74" s="148"/>
      <c r="AB74" s="148"/>
      <c r="AC74" s="148"/>
      <c r="AD74" s="148"/>
      <c r="AE74" s="148"/>
      <c r="AF74" s="148"/>
      <c r="AG74" s="148" t="s">
        <v>131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71">
        <v>38</v>
      </c>
      <c r="B75" s="172" t="s">
        <v>236</v>
      </c>
      <c r="C75" s="189" t="s">
        <v>237</v>
      </c>
      <c r="D75" s="173" t="s">
        <v>114</v>
      </c>
      <c r="E75" s="174">
        <v>1</v>
      </c>
      <c r="F75" s="175"/>
      <c r="G75" s="176">
        <f>ROUND(E75*F75,2)</f>
        <v>0</v>
      </c>
      <c r="H75" s="175"/>
      <c r="I75" s="176">
        <f>ROUND(E75*H75,2)</f>
        <v>0</v>
      </c>
      <c r="J75" s="175"/>
      <c r="K75" s="176">
        <f>ROUND(E75*J75,2)</f>
        <v>0</v>
      </c>
      <c r="L75" s="176">
        <v>21</v>
      </c>
      <c r="M75" s="176">
        <f>G75*(1+L75/100)</f>
        <v>0</v>
      </c>
      <c r="N75" s="174">
        <v>7.6999999999999996E-4</v>
      </c>
      <c r="O75" s="174">
        <f>ROUND(E75*N75,2)</f>
        <v>0</v>
      </c>
      <c r="P75" s="174">
        <v>0</v>
      </c>
      <c r="Q75" s="174">
        <f>ROUND(E75*P75,2)</f>
        <v>0</v>
      </c>
      <c r="R75" s="176"/>
      <c r="S75" s="176" t="s">
        <v>115</v>
      </c>
      <c r="T75" s="177" t="s">
        <v>116</v>
      </c>
      <c r="U75" s="159">
        <v>0</v>
      </c>
      <c r="V75" s="159">
        <f>ROUND(E75*U75,2)</f>
        <v>0</v>
      </c>
      <c r="W75" s="159"/>
      <c r="X75" s="159" t="s">
        <v>147</v>
      </c>
      <c r="Y75" s="159" t="s">
        <v>118</v>
      </c>
      <c r="Z75" s="148"/>
      <c r="AA75" s="148"/>
      <c r="AB75" s="148"/>
      <c r="AC75" s="148"/>
      <c r="AD75" s="148"/>
      <c r="AE75" s="148"/>
      <c r="AF75" s="148"/>
      <c r="AG75" s="148" t="s">
        <v>148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33.75" outlineLevel="2" x14ac:dyDescent="0.2">
      <c r="A76" s="155"/>
      <c r="B76" s="156"/>
      <c r="C76" s="252" t="s">
        <v>238</v>
      </c>
      <c r="D76" s="253"/>
      <c r="E76" s="253"/>
      <c r="F76" s="253"/>
      <c r="G76" s="253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59"/>
      <c r="Z76" s="148"/>
      <c r="AA76" s="148"/>
      <c r="AB76" s="148"/>
      <c r="AC76" s="148"/>
      <c r="AD76" s="148"/>
      <c r="AE76" s="148"/>
      <c r="AF76" s="148"/>
      <c r="AG76" s="148" t="s">
        <v>141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86" t="str">
        <f>C76</f>
        <v>médium: pitná voda, třída tekutin (EN1717:) třída 20, maximální teplota média 65 °C, max. vstupní tlak 16 bar, certifikace výrobku, nastavený tlak approx. 0.05 bar, povrchová úprava těla: práškový povlak, připojení: příruby, bezolovnaté provedení - obsah olova ve všech materiálech nižší než 0,1%, disk, pružina a těsnění jsou vyměnitelné, ACS certifikace</v>
      </c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8">
        <v>39</v>
      </c>
      <c r="B77" s="179" t="s">
        <v>239</v>
      </c>
      <c r="C77" s="188" t="s">
        <v>240</v>
      </c>
      <c r="D77" s="180" t="s">
        <v>114</v>
      </c>
      <c r="E77" s="181">
        <v>5</v>
      </c>
      <c r="F77" s="182"/>
      <c r="G77" s="183">
        <f>ROUND(E77*F77,2)</f>
        <v>0</v>
      </c>
      <c r="H77" s="182"/>
      <c r="I77" s="183">
        <f>ROUND(E77*H77,2)</f>
        <v>0</v>
      </c>
      <c r="J77" s="182"/>
      <c r="K77" s="183">
        <f>ROUND(E77*J77,2)</f>
        <v>0</v>
      </c>
      <c r="L77" s="183">
        <v>21</v>
      </c>
      <c r="M77" s="183">
        <f>G77*(1+L77/100)</f>
        <v>0</v>
      </c>
      <c r="N77" s="181">
        <v>3.1099999999999999E-3</v>
      </c>
      <c r="O77" s="181">
        <f>ROUND(E77*N77,2)</f>
        <v>0.02</v>
      </c>
      <c r="P77" s="181">
        <v>0</v>
      </c>
      <c r="Q77" s="181">
        <f>ROUND(E77*P77,2)</f>
        <v>0</v>
      </c>
      <c r="R77" s="183" t="s">
        <v>146</v>
      </c>
      <c r="S77" s="183" t="s">
        <v>128</v>
      </c>
      <c r="T77" s="184" t="s">
        <v>129</v>
      </c>
      <c r="U77" s="159">
        <v>0</v>
      </c>
      <c r="V77" s="159">
        <f>ROUND(E77*U77,2)</f>
        <v>0</v>
      </c>
      <c r="W77" s="159"/>
      <c r="X77" s="159" t="s">
        <v>147</v>
      </c>
      <c r="Y77" s="159" t="s">
        <v>118</v>
      </c>
      <c r="Z77" s="148"/>
      <c r="AA77" s="148"/>
      <c r="AB77" s="148"/>
      <c r="AC77" s="148"/>
      <c r="AD77" s="148"/>
      <c r="AE77" s="148"/>
      <c r="AF77" s="148"/>
      <c r="AG77" s="148" t="s">
        <v>148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8">
        <v>40</v>
      </c>
      <c r="B78" s="179" t="s">
        <v>241</v>
      </c>
      <c r="C78" s="188" t="s">
        <v>242</v>
      </c>
      <c r="D78" s="180" t="s">
        <v>151</v>
      </c>
      <c r="E78" s="181">
        <v>0.15573000000000001</v>
      </c>
      <c r="F78" s="182"/>
      <c r="G78" s="183">
        <f>ROUND(E78*F78,2)</f>
        <v>0</v>
      </c>
      <c r="H78" s="182"/>
      <c r="I78" s="183">
        <f>ROUND(E78*H78,2)</f>
        <v>0</v>
      </c>
      <c r="J78" s="182"/>
      <c r="K78" s="183">
        <f>ROUND(E78*J78,2)</f>
        <v>0</v>
      </c>
      <c r="L78" s="183">
        <v>21</v>
      </c>
      <c r="M78" s="183">
        <f>G78*(1+L78/100)</f>
        <v>0</v>
      </c>
      <c r="N78" s="181">
        <v>0</v>
      </c>
      <c r="O78" s="181">
        <f>ROUND(E78*N78,2)</f>
        <v>0</v>
      </c>
      <c r="P78" s="181">
        <v>0</v>
      </c>
      <c r="Q78" s="181">
        <f>ROUND(E78*P78,2)</f>
        <v>0</v>
      </c>
      <c r="R78" s="183"/>
      <c r="S78" s="183" t="s">
        <v>115</v>
      </c>
      <c r="T78" s="184" t="s">
        <v>116</v>
      </c>
      <c r="U78" s="159">
        <v>1.327</v>
      </c>
      <c r="V78" s="159">
        <f>ROUND(E78*U78,2)</f>
        <v>0.21</v>
      </c>
      <c r="W78" s="159"/>
      <c r="X78" s="159" t="s">
        <v>191</v>
      </c>
      <c r="Y78" s="159" t="s">
        <v>118</v>
      </c>
      <c r="Z78" s="148"/>
      <c r="AA78" s="148"/>
      <c r="AB78" s="148"/>
      <c r="AC78" s="148"/>
      <c r="AD78" s="148"/>
      <c r="AE78" s="148"/>
      <c r="AF78" s="148"/>
      <c r="AG78" s="148" t="s">
        <v>243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x14ac:dyDescent="0.2">
      <c r="A79" s="164" t="s">
        <v>110</v>
      </c>
      <c r="B79" s="165" t="s">
        <v>76</v>
      </c>
      <c r="C79" s="187" t="s">
        <v>77</v>
      </c>
      <c r="D79" s="166"/>
      <c r="E79" s="167"/>
      <c r="F79" s="168"/>
      <c r="G79" s="168">
        <f>SUMIF(AG80:AG96,"&lt;&gt;NOR",G80:G96)</f>
        <v>0</v>
      </c>
      <c r="H79" s="168"/>
      <c r="I79" s="168">
        <f>SUM(I80:I96)</f>
        <v>0</v>
      </c>
      <c r="J79" s="168"/>
      <c r="K79" s="168">
        <f>SUM(K80:K96)</f>
        <v>0</v>
      </c>
      <c r="L79" s="168"/>
      <c r="M79" s="168">
        <f>SUM(M80:M96)</f>
        <v>0</v>
      </c>
      <c r="N79" s="167"/>
      <c r="O79" s="167">
        <f>SUM(O80:O96)</f>
        <v>0.16</v>
      </c>
      <c r="P79" s="167"/>
      <c r="Q79" s="167">
        <f>SUM(Q80:Q96)</f>
        <v>0</v>
      </c>
      <c r="R79" s="168"/>
      <c r="S79" s="168"/>
      <c r="T79" s="169"/>
      <c r="U79" s="163"/>
      <c r="V79" s="163">
        <f>SUM(V80:V96)</f>
        <v>5.95</v>
      </c>
      <c r="W79" s="163"/>
      <c r="X79" s="163"/>
      <c r="Y79" s="163"/>
      <c r="AG79" t="s">
        <v>111</v>
      </c>
    </row>
    <row r="80" spans="1:60" ht="22.5" outlineLevel="1" x14ac:dyDescent="0.2">
      <c r="A80" s="171">
        <v>41</v>
      </c>
      <c r="B80" s="172" t="s">
        <v>244</v>
      </c>
      <c r="C80" s="189" t="s">
        <v>245</v>
      </c>
      <c r="D80" s="173" t="s">
        <v>246</v>
      </c>
      <c r="E80" s="174">
        <v>1</v>
      </c>
      <c r="F80" s="175"/>
      <c r="G80" s="176">
        <f>ROUND(E80*F80,2)</f>
        <v>0</v>
      </c>
      <c r="H80" s="175"/>
      <c r="I80" s="176">
        <f>ROUND(E80*H80,2)</f>
        <v>0</v>
      </c>
      <c r="J80" s="175"/>
      <c r="K80" s="176">
        <f>ROUND(E80*J80,2)</f>
        <v>0</v>
      </c>
      <c r="L80" s="176">
        <v>21</v>
      </c>
      <c r="M80" s="176">
        <f>G80*(1+L80/100)</f>
        <v>0</v>
      </c>
      <c r="N80" s="174">
        <v>2.496E-2</v>
      </c>
      <c r="O80" s="174">
        <f>ROUND(E80*N80,2)</f>
        <v>0.02</v>
      </c>
      <c r="P80" s="174">
        <v>0</v>
      </c>
      <c r="Q80" s="174">
        <f>ROUND(E80*P80,2)</f>
        <v>0</v>
      </c>
      <c r="R80" s="176" t="s">
        <v>179</v>
      </c>
      <c r="S80" s="176" t="s">
        <v>128</v>
      </c>
      <c r="T80" s="177" t="s">
        <v>129</v>
      </c>
      <c r="U80" s="159">
        <v>2.9119999999999999</v>
      </c>
      <c r="V80" s="159">
        <f>ROUND(E80*U80,2)</f>
        <v>2.91</v>
      </c>
      <c r="W80" s="159"/>
      <c r="X80" s="159" t="s">
        <v>117</v>
      </c>
      <c r="Y80" s="159" t="s">
        <v>118</v>
      </c>
      <c r="Z80" s="148"/>
      <c r="AA80" s="148"/>
      <c r="AB80" s="148"/>
      <c r="AC80" s="148"/>
      <c r="AD80" s="148"/>
      <c r="AE80" s="148"/>
      <c r="AF80" s="148"/>
      <c r="AG80" s="148" t="s">
        <v>119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2" x14ac:dyDescent="0.2">
      <c r="A81" s="155"/>
      <c r="B81" s="156"/>
      <c r="C81" s="252" t="s">
        <v>247</v>
      </c>
      <c r="D81" s="253"/>
      <c r="E81" s="253"/>
      <c r="F81" s="253"/>
      <c r="G81" s="253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59"/>
      <c r="Z81" s="148"/>
      <c r="AA81" s="148"/>
      <c r="AB81" s="148"/>
      <c r="AC81" s="148"/>
      <c r="AD81" s="148"/>
      <c r="AE81" s="148"/>
      <c r="AF81" s="148"/>
      <c r="AG81" s="148" t="s">
        <v>141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2" x14ac:dyDescent="0.2">
      <c r="A82" s="155"/>
      <c r="B82" s="156"/>
      <c r="C82" s="190" t="s">
        <v>248</v>
      </c>
      <c r="D82" s="161"/>
      <c r="E82" s="162">
        <v>1</v>
      </c>
      <c r="F82" s="159"/>
      <c r="G82" s="159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59"/>
      <c r="Z82" s="148"/>
      <c r="AA82" s="148"/>
      <c r="AB82" s="148"/>
      <c r="AC82" s="148"/>
      <c r="AD82" s="148"/>
      <c r="AE82" s="148"/>
      <c r="AF82" s="148"/>
      <c r="AG82" s="148" t="s">
        <v>131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8">
        <v>42</v>
      </c>
      <c r="B83" s="179" t="s">
        <v>249</v>
      </c>
      <c r="C83" s="188" t="s">
        <v>250</v>
      </c>
      <c r="D83" s="180" t="s">
        <v>246</v>
      </c>
      <c r="E83" s="181">
        <v>1</v>
      </c>
      <c r="F83" s="182"/>
      <c r="G83" s="183">
        <f>ROUND(E83*F83,2)</f>
        <v>0</v>
      </c>
      <c r="H83" s="182"/>
      <c r="I83" s="183">
        <f>ROUND(E83*H83,2)</f>
        <v>0</v>
      </c>
      <c r="J83" s="182"/>
      <c r="K83" s="183">
        <f>ROUND(E83*J83,2)</f>
        <v>0</v>
      </c>
      <c r="L83" s="183">
        <v>21</v>
      </c>
      <c r="M83" s="183">
        <f>G83*(1+L83/100)</f>
        <v>0</v>
      </c>
      <c r="N83" s="181">
        <v>4.7600000000000003E-3</v>
      </c>
      <c r="O83" s="181">
        <f>ROUND(E83*N83,2)</f>
        <v>0</v>
      </c>
      <c r="P83" s="181">
        <v>0</v>
      </c>
      <c r="Q83" s="181">
        <f>ROUND(E83*P83,2)</f>
        <v>0</v>
      </c>
      <c r="R83" s="183" t="s">
        <v>251</v>
      </c>
      <c r="S83" s="183" t="s">
        <v>128</v>
      </c>
      <c r="T83" s="184" t="s">
        <v>129</v>
      </c>
      <c r="U83" s="159">
        <v>2.1059999999999999</v>
      </c>
      <c r="V83" s="159">
        <f>ROUND(E83*U83,2)</f>
        <v>2.11</v>
      </c>
      <c r="W83" s="159"/>
      <c r="X83" s="159" t="s">
        <v>117</v>
      </c>
      <c r="Y83" s="159" t="s">
        <v>118</v>
      </c>
      <c r="Z83" s="148"/>
      <c r="AA83" s="148"/>
      <c r="AB83" s="148"/>
      <c r="AC83" s="148"/>
      <c r="AD83" s="148"/>
      <c r="AE83" s="148"/>
      <c r="AF83" s="148"/>
      <c r="AG83" s="148" t="s">
        <v>119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8">
        <v>43</v>
      </c>
      <c r="B84" s="179" t="s">
        <v>252</v>
      </c>
      <c r="C84" s="188" t="s">
        <v>253</v>
      </c>
      <c r="D84" s="180" t="s">
        <v>114</v>
      </c>
      <c r="E84" s="181">
        <v>1</v>
      </c>
      <c r="F84" s="182"/>
      <c r="G84" s="183">
        <f>ROUND(E84*F84,2)</f>
        <v>0</v>
      </c>
      <c r="H84" s="182"/>
      <c r="I84" s="183">
        <f>ROUND(E84*H84,2)</f>
        <v>0</v>
      </c>
      <c r="J84" s="182"/>
      <c r="K84" s="183">
        <f>ROUND(E84*J84,2)</f>
        <v>0</v>
      </c>
      <c r="L84" s="183">
        <v>21</v>
      </c>
      <c r="M84" s="183">
        <f>G84*(1+L84/100)</f>
        <v>0</v>
      </c>
      <c r="N84" s="181">
        <v>0</v>
      </c>
      <c r="O84" s="181">
        <f>ROUND(E84*N84,2)</f>
        <v>0</v>
      </c>
      <c r="P84" s="181">
        <v>0</v>
      </c>
      <c r="Q84" s="181">
        <f>ROUND(E84*P84,2)</f>
        <v>0</v>
      </c>
      <c r="R84" s="183"/>
      <c r="S84" s="183" t="s">
        <v>115</v>
      </c>
      <c r="T84" s="184" t="s">
        <v>116</v>
      </c>
      <c r="U84" s="159">
        <v>0</v>
      </c>
      <c r="V84" s="159">
        <f>ROUND(E84*U84,2)</f>
        <v>0</v>
      </c>
      <c r="W84" s="159"/>
      <c r="X84" s="159" t="s">
        <v>117</v>
      </c>
      <c r="Y84" s="159" t="s">
        <v>118</v>
      </c>
      <c r="Z84" s="148"/>
      <c r="AA84" s="148"/>
      <c r="AB84" s="148"/>
      <c r="AC84" s="148"/>
      <c r="AD84" s="148"/>
      <c r="AE84" s="148"/>
      <c r="AF84" s="148"/>
      <c r="AG84" s="148" t="s">
        <v>119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8">
        <v>44</v>
      </c>
      <c r="B85" s="179" t="s">
        <v>254</v>
      </c>
      <c r="C85" s="188" t="s">
        <v>255</v>
      </c>
      <c r="D85" s="180" t="s">
        <v>246</v>
      </c>
      <c r="E85" s="181">
        <v>1</v>
      </c>
      <c r="F85" s="182"/>
      <c r="G85" s="183">
        <f>ROUND(E85*F85,2)</f>
        <v>0</v>
      </c>
      <c r="H85" s="182"/>
      <c r="I85" s="183">
        <f>ROUND(E85*H85,2)</f>
        <v>0</v>
      </c>
      <c r="J85" s="182"/>
      <c r="K85" s="183">
        <f>ROUND(E85*J85,2)</f>
        <v>0</v>
      </c>
      <c r="L85" s="183">
        <v>21</v>
      </c>
      <c r="M85" s="183">
        <f>G85*(1+L85/100)</f>
        <v>0</v>
      </c>
      <c r="N85" s="181">
        <v>5.9000000000000003E-4</v>
      </c>
      <c r="O85" s="181">
        <f>ROUND(E85*N85,2)</f>
        <v>0</v>
      </c>
      <c r="P85" s="181">
        <v>0</v>
      </c>
      <c r="Q85" s="181">
        <f>ROUND(E85*P85,2)</f>
        <v>0</v>
      </c>
      <c r="R85" s="183"/>
      <c r="S85" s="183" t="s">
        <v>115</v>
      </c>
      <c r="T85" s="184" t="s">
        <v>116</v>
      </c>
      <c r="U85" s="159">
        <v>0.53</v>
      </c>
      <c r="V85" s="159">
        <f>ROUND(E85*U85,2)</f>
        <v>0.53</v>
      </c>
      <c r="W85" s="159"/>
      <c r="X85" s="159" t="s">
        <v>117</v>
      </c>
      <c r="Y85" s="159" t="s">
        <v>118</v>
      </c>
      <c r="Z85" s="148"/>
      <c r="AA85" s="148"/>
      <c r="AB85" s="148"/>
      <c r="AC85" s="148"/>
      <c r="AD85" s="148"/>
      <c r="AE85" s="148"/>
      <c r="AF85" s="148"/>
      <c r="AG85" s="148" t="s">
        <v>119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1">
        <v>45</v>
      </c>
      <c r="B86" s="172" t="s">
        <v>256</v>
      </c>
      <c r="C86" s="189" t="s">
        <v>257</v>
      </c>
      <c r="D86" s="173" t="s">
        <v>114</v>
      </c>
      <c r="E86" s="174">
        <v>1</v>
      </c>
      <c r="F86" s="175"/>
      <c r="G86" s="176">
        <f>ROUND(E86*F86,2)</f>
        <v>0</v>
      </c>
      <c r="H86" s="175"/>
      <c r="I86" s="176">
        <f>ROUND(E86*H86,2)</f>
        <v>0</v>
      </c>
      <c r="J86" s="175"/>
      <c r="K86" s="176">
        <f>ROUND(E86*J86,2)</f>
        <v>0</v>
      </c>
      <c r="L86" s="176">
        <v>21</v>
      </c>
      <c r="M86" s="176">
        <f>G86*(1+L86/100)</f>
        <v>0</v>
      </c>
      <c r="N86" s="174">
        <v>3.5000000000000003E-2</v>
      </c>
      <c r="O86" s="174">
        <f>ROUND(E86*N86,2)</f>
        <v>0.04</v>
      </c>
      <c r="P86" s="174">
        <v>0</v>
      </c>
      <c r="Q86" s="174">
        <f>ROUND(E86*P86,2)</f>
        <v>0</v>
      </c>
      <c r="R86" s="176"/>
      <c r="S86" s="176" t="s">
        <v>115</v>
      </c>
      <c r="T86" s="177" t="s">
        <v>116</v>
      </c>
      <c r="U86" s="159">
        <v>0</v>
      </c>
      <c r="V86" s="159">
        <f>ROUND(E86*U86,2)</f>
        <v>0</v>
      </c>
      <c r="W86" s="159"/>
      <c r="X86" s="159" t="s">
        <v>147</v>
      </c>
      <c r="Y86" s="159" t="s">
        <v>118</v>
      </c>
      <c r="Z86" s="148"/>
      <c r="AA86" s="148"/>
      <c r="AB86" s="148"/>
      <c r="AC86" s="148"/>
      <c r="AD86" s="148"/>
      <c r="AE86" s="148"/>
      <c r="AF86" s="148"/>
      <c r="AG86" s="148" t="s">
        <v>148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56.25" outlineLevel="2" x14ac:dyDescent="0.2">
      <c r="A87" s="155"/>
      <c r="B87" s="156"/>
      <c r="C87" s="252" t="s">
        <v>258</v>
      </c>
      <c r="D87" s="253"/>
      <c r="E87" s="253"/>
      <c r="F87" s="253"/>
      <c r="G87" s="253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59"/>
      <c r="Z87" s="148"/>
      <c r="AA87" s="148"/>
      <c r="AB87" s="148"/>
      <c r="AC87" s="148"/>
      <c r="AD87" s="148"/>
      <c r="AE87" s="148"/>
      <c r="AF87" s="148"/>
      <c r="AG87" s="148" t="s">
        <v>141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86" t="str">
        <f>C87</f>
        <v>Automatická tlaková stanice s atestem na pitnou vodu, 2 ks horizontálních vícestupňových nerezových čerpadel, maximální průtok 800 l/min, maximální výtlak 57,90 m, jmenovitý výkon motoru 3,0 kW, sací hrdlo 3“, výtlačné hrdlo 2 1/2“, 2 ks frekvenčních měničů (regulace otáček, krytí IP 65) s odnímatelným LCD displejem, 2 ks tlakových čidel, uzavírací ventily se zpětnou klapkou na sací straně, uzavírací ventily na výtlačné straně, sací a výtlačné potrubí z korozivzdorné oceli, základový rám, celonerezový manometr plněný glycerinem, 2 ks tlakových nádob o objemu 24 litrů, Hlavní rozvaděč – krytí IP 65, vstupní napětí 3x400</v>
      </c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1">
        <v>46</v>
      </c>
      <c r="B88" s="172" t="s">
        <v>259</v>
      </c>
      <c r="C88" s="189" t="s">
        <v>260</v>
      </c>
      <c r="D88" s="173" t="s">
        <v>114</v>
      </c>
      <c r="E88" s="174">
        <v>1</v>
      </c>
      <c r="F88" s="175"/>
      <c r="G88" s="176">
        <f>ROUND(E88*F88,2)</f>
        <v>0</v>
      </c>
      <c r="H88" s="175"/>
      <c r="I88" s="176">
        <f>ROUND(E88*H88,2)</f>
        <v>0</v>
      </c>
      <c r="J88" s="175"/>
      <c r="K88" s="176">
        <f>ROUND(E88*J88,2)</f>
        <v>0</v>
      </c>
      <c r="L88" s="176">
        <v>21</v>
      </c>
      <c r="M88" s="176">
        <f>G88*(1+L88/100)</f>
        <v>0</v>
      </c>
      <c r="N88" s="174">
        <v>8.8999999999999996E-2</v>
      </c>
      <c r="O88" s="174">
        <f>ROUND(E88*N88,2)</f>
        <v>0.09</v>
      </c>
      <c r="P88" s="174">
        <v>0</v>
      </c>
      <c r="Q88" s="174">
        <f>ROUND(E88*P88,2)</f>
        <v>0</v>
      </c>
      <c r="R88" s="176"/>
      <c r="S88" s="176" t="s">
        <v>115</v>
      </c>
      <c r="T88" s="177" t="s">
        <v>116</v>
      </c>
      <c r="U88" s="159">
        <v>0</v>
      </c>
      <c r="V88" s="159">
        <f>ROUND(E88*U88,2)</f>
        <v>0</v>
      </c>
      <c r="W88" s="159"/>
      <c r="X88" s="159" t="s">
        <v>147</v>
      </c>
      <c r="Y88" s="159" t="s">
        <v>118</v>
      </c>
      <c r="Z88" s="148"/>
      <c r="AA88" s="148"/>
      <c r="AB88" s="148"/>
      <c r="AC88" s="148"/>
      <c r="AD88" s="148"/>
      <c r="AE88" s="148"/>
      <c r="AF88" s="148"/>
      <c r="AG88" s="148" t="s">
        <v>148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2" x14ac:dyDescent="0.2">
      <c r="A89" s="155"/>
      <c r="B89" s="156"/>
      <c r="C89" s="252" t="s">
        <v>261</v>
      </c>
      <c r="D89" s="253"/>
      <c r="E89" s="253"/>
      <c r="F89" s="253"/>
      <c r="G89" s="253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8"/>
      <c r="AA89" s="148"/>
      <c r="AB89" s="148"/>
      <c r="AC89" s="148"/>
      <c r="AD89" s="148"/>
      <c r="AE89" s="148"/>
      <c r="AF89" s="148"/>
      <c r="AG89" s="148" t="s">
        <v>141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86" t="str">
        <f>C89</f>
        <v>maximální využitelný objem 375 litrů, maximální dovolený provozní tlak 10 bar, nastavení předtlaku plynu z výroby 4 bary, průměr 740 mm, včetně přírubového připojení DN65 s průtokovým zařízením.</v>
      </c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1">
        <v>47</v>
      </c>
      <c r="B90" s="172" t="s">
        <v>262</v>
      </c>
      <c r="C90" s="189" t="s">
        <v>263</v>
      </c>
      <c r="D90" s="173" t="s">
        <v>114</v>
      </c>
      <c r="E90" s="174">
        <v>1</v>
      </c>
      <c r="F90" s="175"/>
      <c r="G90" s="176">
        <f>ROUND(E90*F90,2)</f>
        <v>0</v>
      </c>
      <c r="H90" s="175"/>
      <c r="I90" s="176">
        <f>ROUND(E90*H90,2)</f>
        <v>0</v>
      </c>
      <c r="J90" s="175"/>
      <c r="K90" s="176">
        <f>ROUND(E90*J90,2)</f>
        <v>0</v>
      </c>
      <c r="L90" s="176">
        <v>21</v>
      </c>
      <c r="M90" s="176">
        <f>G90*(1+L90/100)</f>
        <v>0</v>
      </c>
      <c r="N90" s="174">
        <v>3.5000000000000001E-3</v>
      </c>
      <c r="O90" s="174">
        <f>ROUND(E90*N90,2)</f>
        <v>0</v>
      </c>
      <c r="P90" s="174">
        <v>0</v>
      </c>
      <c r="Q90" s="174">
        <f>ROUND(E90*P90,2)</f>
        <v>0</v>
      </c>
      <c r="R90" s="176"/>
      <c r="S90" s="176" t="s">
        <v>115</v>
      </c>
      <c r="T90" s="177" t="s">
        <v>116</v>
      </c>
      <c r="U90" s="159">
        <v>0</v>
      </c>
      <c r="V90" s="159">
        <f>ROUND(E90*U90,2)</f>
        <v>0</v>
      </c>
      <c r="W90" s="159"/>
      <c r="X90" s="159" t="s">
        <v>147</v>
      </c>
      <c r="Y90" s="159" t="s">
        <v>118</v>
      </c>
      <c r="Z90" s="148"/>
      <c r="AA90" s="148"/>
      <c r="AB90" s="148"/>
      <c r="AC90" s="148"/>
      <c r="AD90" s="148"/>
      <c r="AE90" s="148"/>
      <c r="AF90" s="148"/>
      <c r="AG90" s="148" t="s">
        <v>148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2.5" outlineLevel="2" x14ac:dyDescent="0.2">
      <c r="A91" s="155"/>
      <c r="B91" s="156"/>
      <c r="C91" s="252" t="s">
        <v>264</v>
      </c>
      <c r="D91" s="253"/>
      <c r="E91" s="253"/>
      <c r="F91" s="253"/>
      <c r="G91" s="253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59"/>
      <c r="Z91" s="148"/>
      <c r="AA91" s="148"/>
      <c r="AB91" s="148"/>
      <c r="AC91" s="148"/>
      <c r="AD91" s="148"/>
      <c r="AE91" s="148"/>
      <c r="AF91" s="148"/>
      <c r="AG91" s="148" t="s">
        <v>141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86" t="str">
        <f>C91</f>
        <v>Frekvenční měnič 0,75-2,2kW určený k ovládání a ekonomickému řízení provozu čerpadel s třífázovým motorem, vstupní napětí 3x400 V, výstupní napětí 3x400 V, maximální vstupní proud 5,80 A, maximální výstupní proud 5,10 A, stupeň krytí IP 54</v>
      </c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1">
        <v>48</v>
      </c>
      <c r="B92" s="172" t="s">
        <v>265</v>
      </c>
      <c r="C92" s="189" t="s">
        <v>266</v>
      </c>
      <c r="D92" s="173" t="s">
        <v>114</v>
      </c>
      <c r="E92" s="174">
        <v>1</v>
      </c>
      <c r="F92" s="175"/>
      <c r="G92" s="176">
        <f>ROUND(E92*F92,2)</f>
        <v>0</v>
      </c>
      <c r="H92" s="175"/>
      <c r="I92" s="176">
        <f>ROUND(E92*H92,2)</f>
        <v>0</v>
      </c>
      <c r="J92" s="175"/>
      <c r="K92" s="176">
        <f>ROUND(E92*J92,2)</f>
        <v>0</v>
      </c>
      <c r="L92" s="176">
        <v>21</v>
      </c>
      <c r="M92" s="176">
        <f>G92*(1+L92/100)</f>
        <v>0</v>
      </c>
      <c r="N92" s="174">
        <v>1.0500000000000001E-2</v>
      </c>
      <c r="O92" s="174">
        <f>ROUND(E92*N92,2)</f>
        <v>0.01</v>
      </c>
      <c r="P92" s="174">
        <v>0</v>
      </c>
      <c r="Q92" s="174">
        <f>ROUND(E92*P92,2)</f>
        <v>0</v>
      </c>
      <c r="R92" s="176"/>
      <c r="S92" s="176" t="s">
        <v>115</v>
      </c>
      <c r="T92" s="177" t="s">
        <v>116</v>
      </c>
      <c r="U92" s="159">
        <v>0</v>
      </c>
      <c r="V92" s="159">
        <f>ROUND(E92*U92,2)</f>
        <v>0</v>
      </c>
      <c r="W92" s="159"/>
      <c r="X92" s="159" t="s">
        <v>147</v>
      </c>
      <c r="Y92" s="159" t="s">
        <v>118</v>
      </c>
      <c r="Z92" s="148"/>
      <c r="AA92" s="148"/>
      <c r="AB92" s="148"/>
      <c r="AC92" s="148"/>
      <c r="AD92" s="148"/>
      <c r="AE92" s="148"/>
      <c r="AF92" s="148"/>
      <c r="AG92" s="148" t="s">
        <v>148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2.5" outlineLevel="2" x14ac:dyDescent="0.2">
      <c r="A93" s="155"/>
      <c r="B93" s="156"/>
      <c r="C93" s="252" t="s">
        <v>267</v>
      </c>
      <c r="D93" s="253"/>
      <c r="E93" s="253"/>
      <c r="F93" s="253"/>
      <c r="G93" s="253"/>
      <c r="H93" s="159"/>
      <c r="I93" s="159"/>
      <c r="J93" s="159"/>
      <c r="K93" s="159"/>
      <c r="L93" s="159"/>
      <c r="M93" s="159"/>
      <c r="N93" s="158"/>
      <c r="O93" s="158"/>
      <c r="P93" s="158"/>
      <c r="Q93" s="158"/>
      <c r="R93" s="159"/>
      <c r="S93" s="159"/>
      <c r="T93" s="159"/>
      <c r="U93" s="159"/>
      <c r="V93" s="159"/>
      <c r="W93" s="159"/>
      <c r="X93" s="159"/>
      <c r="Y93" s="159"/>
      <c r="Z93" s="148"/>
      <c r="AA93" s="148"/>
      <c r="AB93" s="148"/>
      <c r="AC93" s="148"/>
      <c r="AD93" s="148"/>
      <c r="AE93" s="148"/>
      <c r="AF93" s="148"/>
      <c r="AG93" s="148" t="s">
        <v>141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86" t="str">
        <f>C93</f>
        <v>Horizontální vícestupňové čerpadlo 3x400V 50 Hz, Atest na pitnou vodu, oběžná kola a difuzory z nerezové oceli, maximální průtok 233,30 l/min, maximální výtlak 35,30 m, jmenovitý výkon motoru 1,10 kW, sací hrdlo 6/4“, výtlačné hrdlo 5/4“, jmenovitý proud 2,20 A</v>
      </c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1">
        <v>49</v>
      </c>
      <c r="B94" s="172" t="s">
        <v>268</v>
      </c>
      <c r="C94" s="189" t="s">
        <v>269</v>
      </c>
      <c r="D94" s="173" t="s">
        <v>114</v>
      </c>
      <c r="E94" s="174">
        <v>1</v>
      </c>
      <c r="F94" s="175"/>
      <c r="G94" s="176">
        <f>ROUND(E94*F94,2)</f>
        <v>0</v>
      </c>
      <c r="H94" s="175"/>
      <c r="I94" s="176">
        <f>ROUND(E94*H94,2)</f>
        <v>0</v>
      </c>
      <c r="J94" s="175"/>
      <c r="K94" s="176">
        <f>ROUND(E94*J94,2)</f>
        <v>0</v>
      </c>
      <c r="L94" s="176">
        <v>21</v>
      </c>
      <c r="M94" s="176">
        <f>G94*(1+L94/100)</f>
        <v>0</v>
      </c>
      <c r="N94" s="174">
        <v>0</v>
      </c>
      <c r="O94" s="174">
        <f>ROUND(E94*N94,2)</f>
        <v>0</v>
      </c>
      <c r="P94" s="174">
        <v>0</v>
      </c>
      <c r="Q94" s="174">
        <f>ROUND(E94*P94,2)</f>
        <v>0</v>
      </c>
      <c r="R94" s="176"/>
      <c r="S94" s="176" t="s">
        <v>115</v>
      </c>
      <c r="T94" s="177" t="s">
        <v>116</v>
      </c>
      <c r="U94" s="159">
        <v>0</v>
      </c>
      <c r="V94" s="159">
        <f>ROUND(E94*U94,2)</f>
        <v>0</v>
      </c>
      <c r="W94" s="159"/>
      <c r="X94" s="159" t="s">
        <v>147</v>
      </c>
      <c r="Y94" s="159" t="s">
        <v>118</v>
      </c>
      <c r="Z94" s="148"/>
      <c r="AA94" s="148"/>
      <c r="AB94" s="148"/>
      <c r="AC94" s="148"/>
      <c r="AD94" s="148"/>
      <c r="AE94" s="148"/>
      <c r="AF94" s="148"/>
      <c r="AG94" s="148" t="s">
        <v>148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2.5" outlineLevel="2" x14ac:dyDescent="0.2">
      <c r="A95" s="155"/>
      <c r="B95" s="156"/>
      <c r="C95" s="252" t="s">
        <v>270</v>
      </c>
      <c r="D95" s="253"/>
      <c r="E95" s="253"/>
      <c r="F95" s="253"/>
      <c r="G95" s="253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59"/>
      <c r="Z95" s="148"/>
      <c r="AA95" s="148"/>
      <c r="AB95" s="148"/>
      <c r="AC95" s="148"/>
      <c r="AD95" s="148"/>
      <c r="AE95" s="148"/>
      <c r="AF95" s="148"/>
      <c r="AG95" s="148" t="s">
        <v>141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86" t="str">
        <f>C95</f>
        <v>Snímač tlaku 90° 0-10 bar, způsob zapojení: 2 vodiče - červený a černý, napájecí napětí 24 V, výstupní proud 4-20 mA, rozsah teplot -40 °C až 125 °C, stupeň krytí: IP69K, délka čidla 3 m, závit: 1/4"</v>
      </c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8">
        <v>50</v>
      </c>
      <c r="B96" s="179" t="s">
        <v>271</v>
      </c>
      <c r="C96" s="188" t="s">
        <v>272</v>
      </c>
      <c r="D96" s="180" t="s">
        <v>151</v>
      </c>
      <c r="E96" s="181">
        <v>0.16830999999999999</v>
      </c>
      <c r="F96" s="182"/>
      <c r="G96" s="183">
        <f>ROUND(E96*F96,2)</f>
        <v>0</v>
      </c>
      <c r="H96" s="182"/>
      <c r="I96" s="183">
        <f>ROUND(E96*H96,2)</f>
        <v>0</v>
      </c>
      <c r="J96" s="182"/>
      <c r="K96" s="183">
        <f>ROUND(E96*J96,2)</f>
        <v>0</v>
      </c>
      <c r="L96" s="183">
        <v>21</v>
      </c>
      <c r="M96" s="183">
        <f>G96*(1+L96/100)</f>
        <v>0</v>
      </c>
      <c r="N96" s="181">
        <v>0</v>
      </c>
      <c r="O96" s="181">
        <f>ROUND(E96*N96,2)</f>
        <v>0</v>
      </c>
      <c r="P96" s="181">
        <v>0</v>
      </c>
      <c r="Q96" s="181">
        <f>ROUND(E96*P96,2)</f>
        <v>0</v>
      </c>
      <c r="R96" s="183"/>
      <c r="S96" s="183" t="s">
        <v>115</v>
      </c>
      <c r="T96" s="184" t="s">
        <v>116</v>
      </c>
      <c r="U96" s="159">
        <v>2.36</v>
      </c>
      <c r="V96" s="159">
        <f>ROUND(E96*U96,2)</f>
        <v>0.4</v>
      </c>
      <c r="W96" s="159"/>
      <c r="X96" s="159" t="s">
        <v>191</v>
      </c>
      <c r="Y96" s="159" t="s">
        <v>118</v>
      </c>
      <c r="Z96" s="148"/>
      <c r="AA96" s="148"/>
      <c r="AB96" s="148"/>
      <c r="AC96" s="148"/>
      <c r="AD96" s="148"/>
      <c r="AE96" s="148"/>
      <c r="AF96" s="148"/>
      <c r="AG96" s="148" t="s">
        <v>243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x14ac:dyDescent="0.2">
      <c r="A97" s="164" t="s">
        <v>110</v>
      </c>
      <c r="B97" s="165" t="s">
        <v>78</v>
      </c>
      <c r="C97" s="187" t="s">
        <v>79</v>
      </c>
      <c r="D97" s="166"/>
      <c r="E97" s="167"/>
      <c r="F97" s="168"/>
      <c r="G97" s="168">
        <f>SUMIF(AG98:AG100,"&lt;&gt;NOR",G98:G100)</f>
        <v>0</v>
      </c>
      <c r="H97" s="168"/>
      <c r="I97" s="168">
        <f>SUM(I98:I100)</f>
        <v>0</v>
      </c>
      <c r="J97" s="168"/>
      <c r="K97" s="168">
        <f>SUM(K98:K100)</f>
        <v>0</v>
      </c>
      <c r="L97" s="168"/>
      <c r="M97" s="168">
        <f>SUM(M98:M100)</f>
        <v>0</v>
      </c>
      <c r="N97" s="167"/>
      <c r="O97" s="167">
        <f>SUM(O98:O100)</f>
        <v>0</v>
      </c>
      <c r="P97" s="167"/>
      <c r="Q97" s="167">
        <f>SUM(Q98:Q100)</f>
        <v>0</v>
      </c>
      <c r="R97" s="168"/>
      <c r="S97" s="168"/>
      <c r="T97" s="169"/>
      <c r="U97" s="163"/>
      <c r="V97" s="163">
        <f>SUM(V98:V100)</f>
        <v>0</v>
      </c>
      <c r="W97" s="163"/>
      <c r="X97" s="163"/>
      <c r="Y97" s="163"/>
      <c r="AG97" t="s">
        <v>111</v>
      </c>
    </row>
    <row r="98" spans="1:60" outlineLevel="1" x14ac:dyDescent="0.2">
      <c r="A98" s="171">
        <v>51</v>
      </c>
      <c r="B98" s="172" t="s">
        <v>273</v>
      </c>
      <c r="C98" s="189" t="s">
        <v>274</v>
      </c>
      <c r="D98" s="173" t="s">
        <v>114</v>
      </c>
      <c r="E98" s="174">
        <v>1</v>
      </c>
      <c r="F98" s="175"/>
      <c r="G98" s="176">
        <f>ROUND(E98*F98,2)</f>
        <v>0</v>
      </c>
      <c r="H98" s="175"/>
      <c r="I98" s="176">
        <f>ROUND(E98*H98,2)</f>
        <v>0</v>
      </c>
      <c r="J98" s="175"/>
      <c r="K98" s="176">
        <f>ROUND(E98*J98,2)</f>
        <v>0</v>
      </c>
      <c r="L98" s="176">
        <v>21</v>
      </c>
      <c r="M98" s="176">
        <f>G98*(1+L98/100)</f>
        <v>0</v>
      </c>
      <c r="N98" s="174">
        <v>0</v>
      </c>
      <c r="O98" s="174">
        <f>ROUND(E98*N98,2)</f>
        <v>0</v>
      </c>
      <c r="P98" s="174">
        <v>0</v>
      </c>
      <c r="Q98" s="174">
        <f>ROUND(E98*P98,2)</f>
        <v>0</v>
      </c>
      <c r="R98" s="176"/>
      <c r="S98" s="176" t="s">
        <v>115</v>
      </c>
      <c r="T98" s="177" t="s">
        <v>116</v>
      </c>
      <c r="U98" s="159">
        <v>0</v>
      </c>
      <c r="V98" s="159">
        <f>ROUND(E98*U98,2)</f>
        <v>0</v>
      </c>
      <c r="W98" s="159"/>
      <c r="X98" s="159" t="s">
        <v>117</v>
      </c>
      <c r="Y98" s="159" t="s">
        <v>118</v>
      </c>
      <c r="Z98" s="148"/>
      <c r="AA98" s="148"/>
      <c r="AB98" s="148"/>
      <c r="AC98" s="148"/>
      <c r="AD98" s="148"/>
      <c r="AE98" s="148"/>
      <c r="AF98" s="148"/>
      <c r="AG98" s="148" t="s">
        <v>119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>
        <v>52</v>
      </c>
      <c r="B99" s="156" t="s">
        <v>275</v>
      </c>
      <c r="C99" s="191" t="s">
        <v>276</v>
      </c>
      <c r="D99" s="157" t="s">
        <v>0</v>
      </c>
      <c r="E99" s="185"/>
      <c r="F99" s="160"/>
      <c r="G99" s="159">
        <f>ROUND(E99*F99,2)</f>
        <v>0</v>
      </c>
      <c r="H99" s="160"/>
      <c r="I99" s="159">
        <f>ROUND(E99*H99,2)</f>
        <v>0</v>
      </c>
      <c r="J99" s="160"/>
      <c r="K99" s="159">
        <f>ROUND(E99*J99,2)</f>
        <v>0</v>
      </c>
      <c r="L99" s="159">
        <v>21</v>
      </c>
      <c r="M99" s="159">
        <f>G99*(1+L99/100)</f>
        <v>0</v>
      </c>
      <c r="N99" s="158">
        <v>0</v>
      </c>
      <c r="O99" s="158">
        <f>ROUND(E99*N99,2)</f>
        <v>0</v>
      </c>
      <c r="P99" s="158">
        <v>0</v>
      </c>
      <c r="Q99" s="158">
        <f>ROUND(E99*P99,2)</f>
        <v>0</v>
      </c>
      <c r="R99" s="159" t="s">
        <v>277</v>
      </c>
      <c r="S99" s="159" t="s">
        <v>128</v>
      </c>
      <c r="T99" s="159" t="s">
        <v>129</v>
      </c>
      <c r="U99" s="159">
        <v>0</v>
      </c>
      <c r="V99" s="159">
        <f>ROUND(E99*U99,2)</f>
        <v>0</v>
      </c>
      <c r="W99" s="159"/>
      <c r="X99" s="159" t="s">
        <v>191</v>
      </c>
      <c r="Y99" s="159" t="s">
        <v>118</v>
      </c>
      <c r="Z99" s="148"/>
      <c r="AA99" s="148"/>
      <c r="AB99" s="148"/>
      <c r="AC99" s="148"/>
      <c r="AD99" s="148"/>
      <c r="AE99" s="148"/>
      <c r="AF99" s="148"/>
      <c r="AG99" s="148" t="s">
        <v>243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2" x14ac:dyDescent="0.2">
      <c r="A100" s="155"/>
      <c r="B100" s="156"/>
      <c r="C100" s="254" t="s">
        <v>193</v>
      </c>
      <c r="D100" s="255"/>
      <c r="E100" s="255"/>
      <c r="F100" s="255"/>
      <c r="G100" s="255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59"/>
      <c r="Z100" s="148"/>
      <c r="AA100" s="148"/>
      <c r="AB100" s="148"/>
      <c r="AC100" s="148"/>
      <c r="AD100" s="148"/>
      <c r="AE100" s="148"/>
      <c r="AF100" s="148"/>
      <c r="AG100" s="148" t="s">
        <v>158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164" t="s">
        <v>110</v>
      </c>
      <c r="B101" s="165" t="s">
        <v>80</v>
      </c>
      <c r="C101" s="187" t="s">
        <v>27</v>
      </c>
      <c r="D101" s="166"/>
      <c r="E101" s="167"/>
      <c r="F101" s="168"/>
      <c r="G101" s="168">
        <f>SUMIF(AG102:AG105,"&lt;&gt;NOR",G102:G105)</f>
        <v>0</v>
      </c>
      <c r="H101" s="168"/>
      <c r="I101" s="168">
        <f>SUM(I102:I105)</f>
        <v>0</v>
      </c>
      <c r="J101" s="168"/>
      <c r="K101" s="168">
        <f>SUM(K102:K105)</f>
        <v>0</v>
      </c>
      <c r="L101" s="168"/>
      <c r="M101" s="168">
        <f>SUM(M102:M105)</f>
        <v>0</v>
      </c>
      <c r="N101" s="167"/>
      <c r="O101" s="167">
        <f>SUM(O102:O105)</f>
        <v>0</v>
      </c>
      <c r="P101" s="167"/>
      <c r="Q101" s="167">
        <f>SUM(Q102:Q105)</f>
        <v>0</v>
      </c>
      <c r="R101" s="168"/>
      <c r="S101" s="168"/>
      <c r="T101" s="169"/>
      <c r="U101" s="163"/>
      <c r="V101" s="163">
        <f>SUM(V102:V105)</f>
        <v>0</v>
      </c>
      <c r="W101" s="163"/>
      <c r="X101" s="163"/>
      <c r="Y101" s="163"/>
      <c r="AG101" t="s">
        <v>111</v>
      </c>
    </row>
    <row r="102" spans="1:60" outlineLevel="1" x14ac:dyDescent="0.2">
      <c r="A102" s="171">
        <v>53</v>
      </c>
      <c r="B102" s="172" t="s">
        <v>278</v>
      </c>
      <c r="C102" s="189" t="s">
        <v>279</v>
      </c>
      <c r="D102" s="173" t="s">
        <v>280</v>
      </c>
      <c r="E102" s="174">
        <v>1</v>
      </c>
      <c r="F102" s="175"/>
      <c r="G102" s="176">
        <f>ROUND(E102*F102,2)</f>
        <v>0</v>
      </c>
      <c r="H102" s="175"/>
      <c r="I102" s="176">
        <f>ROUND(E102*H102,2)</f>
        <v>0</v>
      </c>
      <c r="J102" s="175"/>
      <c r="K102" s="176">
        <f>ROUND(E102*J102,2)</f>
        <v>0</v>
      </c>
      <c r="L102" s="176">
        <v>21</v>
      </c>
      <c r="M102" s="176">
        <f>G102*(1+L102/100)</f>
        <v>0</v>
      </c>
      <c r="N102" s="174">
        <v>0</v>
      </c>
      <c r="O102" s="174">
        <f>ROUND(E102*N102,2)</f>
        <v>0</v>
      </c>
      <c r="P102" s="174">
        <v>0</v>
      </c>
      <c r="Q102" s="174">
        <f>ROUND(E102*P102,2)</f>
        <v>0</v>
      </c>
      <c r="R102" s="176"/>
      <c r="S102" s="176" t="s">
        <v>115</v>
      </c>
      <c r="T102" s="177" t="s">
        <v>116</v>
      </c>
      <c r="U102" s="159">
        <v>0</v>
      </c>
      <c r="V102" s="159">
        <f>ROUND(E102*U102,2)</f>
        <v>0</v>
      </c>
      <c r="W102" s="159"/>
      <c r="X102" s="159" t="s">
        <v>281</v>
      </c>
      <c r="Y102" s="159" t="s">
        <v>118</v>
      </c>
      <c r="Z102" s="148"/>
      <c r="AA102" s="148"/>
      <c r="AB102" s="148"/>
      <c r="AC102" s="148"/>
      <c r="AD102" s="148"/>
      <c r="AE102" s="148"/>
      <c r="AF102" s="148"/>
      <c r="AG102" s="148" t="s">
        <v>282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2" x14ac:dyDescent="0.2">
      <c r="A103" s="155"/>
      <c r="B103" s="156"/>
      <c r="C103" s="252" t="s">
        <v>283</v>
      </c>
      <c r="D103" s="253"/>
      <c r="E103" s="253"/>
      <c r="F103" s="253"/>
      <c r="G103" s="253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8"/>
      <c r="AA103" s="148"/>
      <c r="AB103" s="148"/>
      <c r="AC103" s="148"/>
      <c r="AD103" s="148"/>
      <c r="AE103" s="148"/>
      <c r="AF103" s="148"/>
      <c r="AG103" s="148" t="s">
        <v>141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1">
        <v>54</v>
      </c>
      <c r="B104" s="172" t="s">
        <v>284</v>
      </c>
      <c r="C104" s="189" t="s">
        <v>285</v>
      </c>
      <c r="D104" s="173" t="s">
        <v>280</v>
      </c>
      <c r="E104" s="174">
        <v>1</v>
      </c>
      <c r="F104" s="175"/>
      <c r="G104" s="176">
        <f>ROUND(E104*F104,2)</f>
        <v>0</v>
      </c>
      <c r="H104" s="175"/>
      <c r="I104" s="176">
        <f>ROUND(E104*H104,2)</f>
        <v>0</v>
      </c>
      <c r="J104" s="175"/>
      <c r="K104" s="176">
        <f>ROUND(E104*J104,2)</f>
        <v>0</v>
      </c>
      <c r="L104" s="176">
        <v>21</v>
      </c>
      <c r="M104" s="176">
        <f>G104*(1+L104/100)</f>
        <v>0</v>
      </c>
      <c r="N104" s="174">
        <v>0</v>
      </c>
      <c r="O104" s="174">
        <f>ROUND(E104*N104,2)</f>
        <v>0</v>
      </c>
      <c r="P104" s="174">
        <v>0</v>
      </c>
      <c r="Q104" s="174">
        <f>ROUND(E104*P104,2)</f>
        <v>0</v>
      </c>
      <c r="R104" s="176"/>
      <c r="S104" s="176" t="s">
        <v>128</v>
      </c>
      <c r="T104" s="177" t="s">
        <v>116</v>
      </c>
      <c r="U104" s="159">
        <v>0</v>
      </c>
      <c r="V104" s="159">
        <f>ROUND(E104*U104,2)</f>
        <v>0</v>
      </c>
      <c r="W104" s="159"/>
      <c r="X104" s="159" t="s">
        <v>281</v>
      </c>
      <c r="Y104" s="159" t="s">
        <v>118</v>
      </c>
      <c r="Z104" s="148"/>
      <c r="AA104" s="148"/>
      <c r="AB104" s="148"/>
      <c r="AC104" s="148"/>
      <c r="AD104" s="148"/>
      <c r="AE104" s="148"/>
      <c r="AF104" s="148"/>
      <c r="AG104" s="148" t="s">
        <v>282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2">
      <c r="A105" s="155"/>
      <c r="B105" s="156"/>
      <c r="C105" s="252" t="s">
        <v>286</v>
      </c>
      <c r="D105" s="253"/>
      <c r="E105" s="253"/>
      <c r="F105" s="253"/>
      <c r="G105" s="253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8"/>
      <c r="AA105" s="148"/>
      <c r="AB105" s="148"/>
      <c r="AC105" s="148"/>
      <c r="AD105" s="148"/>
      <c r="AE105" s="148"/>
      <c r="AF105" s="148"/>
      <c r="AG105" s="148" t="s">
        <v>141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x14ac:dyDescent="0.2">
      <c r="A106" s="3"/>
      <c r="B106" s="4"/>
      <c r="C106" s="192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AE106">
        <v>12</v>
      </c>
      <c r="AF106">
        <v>21</v>
      </c>
      <c r="AG106" t="s">
        <v>96</v>
      </c>
    </row>
    <row r="107" spans="1:60" x14ac:dyDescent="0.2">
      <c r="A107" s="151"/>
      <c r="B107" s="152" t="s">
        <v>29</v>
      </c>
      <c r="C107" s="193"/>
      <c r="D107" s="153"/>
      <c r="E107" s="154"/>
      <c r="F107" s="154"/>
      <c r="G107" s="170">
        <f>G8+G21+G29+G33+G41+G47+G59+G79+G97+G101</f>
        <v>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AE107">
        <f>SUMIF(L7:L105,AE106,G7:G105)</f>
        <v>0</v>
      </c>
      <c r="AF107">
        <f>SUMIF(L7:L105,AF106,G7:G105)</f>
        <v>0</v>
      </c>
      <c r="AG107" t="s">
        <v>287</v>
      </c>
    </row>
    <row r="108" spans="1:60" x14ac:dyDescent="0.2">
      <c r="C108" s="194"/>
      <c r="D108" s="10"/>
      <c r="AG108" t="s">
        <v>288</v>
      </c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zVYgHVnI8vcIcouMdYsQIa6bYJqIKsiDymrllphW+Nz8ifKBLoX/ZJO2a62nzLL9pa0NuKn4bu64yffr4eNZA==" saltValue="hPQ5ZKo5tVJNGKmI4AfsmQ==" spinCount="100000" sheet="1" formatRows="0"/>
  <mergeCells count="32">
    <mergeCell ref="C51:G51"/>
    <mergeCell ref="A1:G1"/>
    <mergeCell ref="C2:G2"/>
    <mergeCell ref="C3:G3"/>
    <mergeCell ref="C4:G4"/>
    <mergeCell ref="C17:G17"/>
    <mergeCell ref="C23:G23"/>
    <mergeCell ref="C40:G40"/>
    <mergeCell ref="C43:G43"/>
    <mergeCell ref="C44:G44"/>
    <mergeCell ref="C46:G46"/>
    <mergeCell ref="C49:G49"/>
    <mergeCell ref="C81:G81"/>
    <mergeCell ref="C52:G52"/>
    <mergeCell ref="C54:G54"/>
    <mergeCell ref="C58:G58"/>
    <mergeCell ref="C61:G61"/>
    <mergeCell ref="C63:G63"/>
    <mergeCell ref="C64:G64"/>
    <mergeCell ref="C65:G65"/>
    <mergeCell ref="C69:G69"/>
    <mergeCell ref="C71:G71"/>
    <mergeCell ref="C73:G73"/>
    <mergeCell ref="C76:G76"/>
    <mergeCell ref="C103:G103"/>
    <mergeCell ref="C105:G105"/>
    <mergeCell ref="C87:G87"/>
    <mergeCell ref="C89:G89"/>
    <mergeCell ref="C91:G91"/>
    <mergeCell ref="C93:G93"/>
    <mergeCell ref="C95:G95"/>
    <mergeCell ref="C100:G10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SO.REV. SO.REV.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'SO.REV. SO.REV. Pol'!Názvy_tisku</vt:lpstr>
      <vt:lpstr>oadresa</vt:lpstr>
      <vt:lpstr>Stavba!Objednatel</vt:lpstr>
      <vt:lpstr>Stavba!Objekt</vt:lpstr>
      <vt:lpstr>'SO.REV. SO.REV.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Tomáš Langer</cp:lastModifiedBy>
  <cp:lastPrinted>2019-03-19T12:27:02Z</cp:lastPrinted>
  <dcterms:created xsi:type="dcterms:W3CDTF">2009-04-08T07:15:50Z</dcterms:created>
  <dcterms:modified xsi:type="dcterms:W3CDTF">2024-12-17T13:48:12Z</dcterms:modified>
</cp:coreProperties>
</file>