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610" windowWidth="24640" windowHeight="9490" activeTab="1"/>
  </bookViews>
  <sheets>
    <sheet name="Rekapitulace stavby" sheetId="1" r:id="rId1"/>
    <sheet name="3 - Ústřední topení" sheetId="2" r:id="rId2"/>
  </sheets>
  <definedNames>
    <definedName name="_xlnm._FilterDatabase" localSheetId="1" hidden="1">'3 - Ústřední topení'!$C$128:$K$143</definedName>
    <definedName name="_xlnm.Print_Titles" localSheetId="1">'3 - Ústřední topení'!$128:$128</definedName>
    <definedName name="_xlnm.Print_Titles" localSheetId="0">'Rekapitulace stavby'!$92:$92</definedName>
    <definedName name="_xlnm.Print_Area" localSheetId="1">'3 - Ústřední topení'!$C$4:$J$76,'3 - Ústřední topení'!$C$82:$J$110,'3 - Ústřední topení'!$C$116:$J$143</definedName>
    <definedName name="_xlnm.Print_Area" localSheetId="0">'Rekapitulace stavby'!$D$4:$AO$76,'Rekapitulace stavby'!$C$82:$AQ$103</definedName>
  </definedNames>
  <calcPr calcId="145621"/>
</workbook>
</file>

<file path=xl/calcChain.xml><?xml version="1.0" encoding="utf-8"?>
<calcChain xmlns="http://schemas.openxmlformats.org/spreadsheetml/2006/main">
  <c r="J39" i="2" l="1"/>
  <c r="J38" i="2"/>
  <c r="AY95" i="1"/>
  <c r="J37" i="2"/>
  <c r="AX95" i="1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J125" i="2"/>
  <c r="F125" i="2"/>
  <c r="F123" i="2"/>
  <c r="E121" i="2"/>
  <c r="BI108" i="2"/>
  <c r="BH108" i="2"/>
  <c r="BG108" i="2"/>
  <c r="BF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BI103" i="2"/>
  <c r="BH103" i="2"/>
  <c r="BG103" i="2"/>
  <c r="BF103" i="2"/>
  <c r="BE103" i="2"/>
  <c r="J91" i="2"/>
  <c r="F91" i="2"/>
  <c r="F89" i="2"/>
  <c r="E87" i="2"/>
  <c r="J24" i="2"/>
  <c r="E24" i="2"/>
  <c r="J92" i="2"/>
  <c r="J23" i="2"/>
  <c r="J18" i="2"/>
  <c r="E18" i="2"/>
  <c r="F126" i="2"/>
  <c r="J17" i="2"/>
  <c r="J12" i="2"/>
  <c r="J89" i="2"/>
  <c r="E7" i="2"/>
  <c r="E119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33" i="2"/>
  <c r="BK138" i="2"/>
  <c r="J135" i="2"/>
  <c r="J136" i="2"/>
  <c r="BK132" i="2"/>
  <c r="BK137" i="2"/>
  <c r="BK133" i="2"/>
  <c r="J132" i="2"/>
  <c r="BK135" i="2"/>
  <c r="BK140" i="2"/>
  <c r="J134" i="2"/>
  <c r="BK143" i="2"/>
  <c r="BK141" i="2"/>
  <c r="J142" i="2"/>
  <c r="AS94" i="1"/>
  <c r="J141" i="2"/>
  <c r="BK136" i="2"/>
  <c r="J137" i="2"/>
  <c r="BK134" i="2"/>
  <c r="J138" i="2"/>
  <c r="J140" i="2"/>
  <c r="BK142" i="2"/>
  <c r="J143" i="2"/>
  <c r="BK131" i="2" l="1"/>
  <c r="BK130" i="2"/>
  <c r="J130" i="2"/>
  <c r="J97" i="2" s="1"/>
  <c r="T131" i="2"/>
  <c r="R131" i="2"/>
  <c r="P131" i="2"/>
  <c r="BK139" i="2"/>
  <c r="J139" i="2"/>
  <c r="J99" i="2"/>
  <c r="P139" i="2"/>
  <c r="R139" i="2"/>
  <c r="T139" i="2"/>
  <c r="E85" i="2"/>
  <c r="F92" i="2"/>
  <c r="BE132" i="2"/>
  <c r="BE135" i="2"/>
  <c r="J123" i="2"/>
  <c r="BE138" i="2"/>
  <c r="BE140" i="2"/>
  <c r="J126" i="2"/>
  <c r="BE133" i="2"/>
  <c r="BE142" i="2"/>
  <c r="BE137" i="2"/>
  <c r="BE134" i="2"/>
  <c r="BE143" i="2"/>
  <c r="BE136" i="2"/>
  <c r="BE141" i="2"/>
  <c r="J36" i="2"/>
  <c r="AW95" i="1"/>
  <c r="F38" i="2"/>
  <c r="BC95" i="1" s="1"/>
  <c r="BC94" i="1" s="1"/>
  <c r="AY94" i="1" s="1"/>
  <c r="F39" i="2"/>
  <c r="BD95" i="1" s="1"/>
  <c r="BD94" i="1" s="1"/>
  <c r="W36" i="1" s="1"/>
  <c r="F36" i="2"/>
  <c r="BA95" i="1" s="1"/>
  <c r="BA94" i="1" s="1"/>
  <c r="AW94" i="1" s="1"/>
  <c r="AK33" i="1" s="1"/>
  <c r="F37" i="2"/>
  <c r="BB95" i="1"/>
  <c r="BB94" i="1"/>
  <c r="AX94" i="1"/>
  <c r="P130" i="2" l="1"/>
  <c r="P129" i="2" s="1"/>
  <c r="AU95" i="1" s="1"/>
  <c r="AU94" i="1" s="1"/>
  <c r="T130" i="2"/>
  <c r="T129" i="2"/>
  <c r="R130" i="2"/>
  <c r="R129" i="2"/>
  <c r="J131" i="2"/>
  <c r="J98" i="2"/>
  <c r="BK129" i="2"/>
  <c r="J129" i="2" s="1"/>
  <c r="J96" i="2" s="1"/>
  <c r="W34" i="1"/>
  <c r="W33" i="1"/>
  <c r="W35" i="1"/>
  <c r="J30" i="2" l="1"/>
  <c r="J108" i="2" s="1"/>
  <c r="J102" i="2" s="1"/>
  <c r="J110" i="2"/>
  <c r="J31" i="2"/>
  <c r="BE108" i="2"/>
  <c r="J32" i="2"/>
  <c r="AG95" i="1"/>
  <c r="AG94" i="1"/>
  <c r="AG99" i="1" s="1"/>
  <c r="AV99" i="1" s="1"/>
  <c r="BY99" i="1" s="1"/>
  <c r="J35" i="2"/>
  <c r="AV95" i="1" s="1"/>
  <c r="AT95" i="1" s="1"/>
  <c r="F35" i="2"/>
  <c r="AZ95" i="1" s="1"/>
  <c r="AZ94" i="1" s="1"/>
  <c r="J41" i="2" l="1"/>
  <c r="CD99" i="1"/>
  <c r="AN95" i="1"/>
  <c r="AV94" i="1"/>
  <c r="AN99" i="1"/>
  <c r="AG100" i="1"/>
  <c r="AV100" i="1"/>
  <c r="BY100" i="1" s="1"/>
  <c r="AG98" i="1"/>
  <c r="AV98" i="1"/>
  <c r="BY98" i="1" s="1"/>
  <c r="AG101" i="1"/>
  <c r="AV101" i="1"/>
  <c r="BY101" i="1"/>
  <c r="AK26" i="1"/>
  <c r="CD98" i="1" l="1"/>
  <c r="CD100" i="1"/>
  <c r="CD101" i="1"/>
  <c r="AK32" i="1"/>
  <c r="AN98" i="1"/>
  <c r="AG97" i="1"/>
  <c r="AK27" i="1"/>
  <c r="AK29" i="1" s="1"/>
  <c r="AT94" i="1"/>
  <c r="AN94" i="1" s="1"/>
  <c r="AN100" i="1"/>
  <c r="AN101" i="1"/>
  <c r="AK38" i="1" l="1"/>
  <c r="AN97" i="1"/>
  <c r="AG103" i="1"/>
  <c r="W32" i="1"/>
  <c r="AN103" i="1" l="1"/>
</calcChain>
</file>

<file path=xl/sharedStrings.xml><?xml version="1.0" encoding="utf-8"?>
<sst xmlns="http://schemas.openxmlformats.org/spreadsheetml/2006/main" count="474" uniqueCount="185">
  <si>
    <t>Export Komplet</t>
  </si>
  <si>
    <t/>
  </si>
  <si>
    <t>2.0</t>
  </si>
  <si>
    <t>ZAMOK</t>
  </si>
  <si>
    <t>False</t>
  </si>
  <si>
    <t>{a4a342f6-9e3b-448a-bdf3-e8fddff241bd}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</si>
  <si>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</si>
  <si>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</si>
  <si>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</si>
  <si>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</si>
  <si>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</si>
  <si>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</si>
  <si>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</si>
  <si>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</si>
  <si>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</si>
  <si>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</si>
  <si>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</si>
  <si>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sociálního zařízení na ZŠ Komenského 2, Břeclav, Poštorná</t>
  </si>
  <si>
    <t>KSO:</t>
  </si>
  <si>
    <t>CC-CZ:</t>
  </si>
  <si>
    <t>Místo:</t>
  </si>
  <si>
    <t>ZŠ Komenského 2, Břeclav</t>
  </si>
  <si>
    <t>Datum:</t>
  </si>
  <si>
    <t>15. 4. 2024</t>
  </si>
  <si>
    <t>Zadavatel:</t>
  </si>
  <si>
    <t>IČ:</t>
  </si>
  <si>
    <t xml:space="preserve">Měsro Břeclav, nám.T.G.Masaryka 42/3, 690 81 </t>
  </si>
  <si>
    <t>DIČ:</t>
  </si>
  <si>
    <t>Uchazeč:</t>
  </si>
  <si>
    <t>Vyplň údaj</t>
  </si>
  <si>
    <t>Projektant:</t>
  </si>
  <si>
    <t>ing. Jan Beneš, Dolní Luční 115/3, 691 41 Břeclav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</si>
  <si>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</si>
  <si>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</si>
  <si>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</si>
  <si>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</si>
  <si>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</si>
  <si>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</si>
  <si>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</si>
  <si>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</si>
  <si>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</si>
  <si>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</si>
  <si>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</si>
  <si>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</si>
  <si>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</si>
  <si>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</si>
  <si>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</si>
  <si>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</si>
  <si>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</si>
  <si>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</si>
  <si>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</si>
  <si>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</si>
  <si>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</si>
  <si>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</si>
  <si>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</si>
  <si>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</si>
  <si>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</si>
  <si>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</si>
  <si>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</si>
  <si>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</si>
  <si>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</si>
  <si>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</si>
  <si>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</si>
  <si>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</si>
  <si>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</si>
  <si>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</si>
  <si>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</si>
  <si>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</si>
  <si>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</si>
  <si>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</si>
  <si>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</si>
  <si>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</si>
  <si>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</si>
  <si>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</si>
  <si>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</si>
  <si>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</si>
  <si>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</si>
  <si>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</si>
  <si>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</si>
  <si>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</si>
  <si>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</si>
  <si>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</si>
  <si>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</si>
  <si>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</si>
  <si>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Ústřední topení</t>
  </si>
  <si>
    <t>STA</t>
  </si>
  <si>
    <t>1</t>
  </si>
  <si>
    <t>{a0f44dbb-5b3e-4936-9bad-f6df6794791f}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</si>
  <si>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</si>
  <si>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</si>
  <si>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</si>
  <si>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</si>
  <si>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</si>
  <si>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</si>
  <si>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</si>
  <si>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</si>
  <si>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</si>
  <si>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</si>
  <si>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</si>
  <si>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</si>
  <si>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3 - Ústřední topení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</si>
  <si>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</si>
  <si>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</si>
  <si>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</si>
  <si>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</si>
  <si>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</si>
  <si>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</si>
  <si>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</si>
  <si>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733 - Ústřední vytápění - rozvodné potrubí</t>
  </si>
  <si>
    <t xml:space="preserve">    735 - Ústřední vytápění - otopná tělesa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</si>
  <si>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</si>
  <si>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</si>
  <si>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</si>
  <si>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</si>
  <si>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</si>
  <si>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</si>
  <si>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</si>
  <si>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</si>
  <si>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</si>
  <si>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</si>
  <si>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</si>
  <si>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</si>
  <si>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</si>
  <si>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</si>
  <si>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</si>
  <si>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</si>
  <si>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</si>
  <si>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</si>
  <si>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</si>
  <si>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</si>
  <si>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</si>
  <si>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</si>
  <si>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</si>
  <si>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</si>
  <si>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</si>
  <si>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733</t>
  </si>
  <si>
    <t>Ústřední vytápění - rozvodné potrubí</t>
  </si>
  <si>
    <t>K</t>
  </si>
  <si>
    <t>733221102</t>
  </si>
  <si>
    <t>Potrubí měděné měkké spojované měkkým pájením D 15x1 mm</t>
  </si>
  <si>
    <t>m</t>
  </si>
  <si>
    <t>16</t>
  </si>
  <si>
    <t>1019760204</t>
  </si>
  <si>
    <t>733221103</t>
  </si>
  <si>
    <t>Potrubí měděné měkké spojované měkkým pájením D 18x1 mm</t>
  </si>
  <si>
    <t>341072972</t>
  </si>
  <si>
    <t>733221104</t>
  </si>
  <si>
    <t>Potrubí měděné měkké spojované měkkým pájením D 22x1 mm</t>
  </si>
  <si>
    <t>798759645</t>
  </si>
  <si>
    <t>4</t>
  </si>
  <si>
    <t>733291101</t>
  </si>
  <si>
    <t>Zkouška těsnosti potrubí měděné D do 35x1,5</t>
  </si>
  <si>
    <t>1826936209</t>
  </si>
  <si>
    <t>13</t>
  </si>
  <si>
    <t>733811221</t>
  </si>
  <si>
    <t>Ochrana potrubí ústředního trubicemi z PE tl DN do 22 mm</t>
  </si>
  <si>
    <t>1138815074</t>
  </si>
  <si>
    <t>9</t>
  </si>
  <si>
    <t>998733202</t>
  </si>
  <si>
    <t>Přesun hmot pro rozvody potrubí v objektech v přes 6 do 12 m</t>
  </si>
  <si>
    <t>%</t>
  </si>
  <si>
    <t>-126682525</t>
  </si>
  <si>
    <t>11</t>
  </si>
  <si>
    <t>PPV</t>
  </si>
  <si>
    <t>Vysekání drážek ve stěnách pro potrubí , vybourání otvorů ve stropech, zapravení  rýh , zabetonování otvorů ve stropech</t>
  </si>
  <si>
    <t>soub</t>
  </si>
  <si>
    <t>1892553405</t>
  </si>
  <si>
    <t>735</t>
  </si>
  <si>
    <t>Ústřední vytápění - otopná tělesa</t>
  </si>
  <si>
    <t>7</t>
  </si>
  <si>
    <t>735159110</t>
  </si>
  <si>
    <t>Montáž otopných těles  jednořadých dl do 1500 mm</t>
  </si>
  <si>
    <t>kus</t>
  </si>
  <si>
    <t>789821127</t>
  </si>
  <si>
    <t>735151179 - R</t>
  </si>
  <si>
    <t>Otopné těleso 22 - 900/900 vč šroubení , ventilu a termostatické hlavice</t>
  </si>
  <si>
    <t>734320771</t>
  </si>
  <si>
    <t>8</t>
  </si>
  <si>
    <t>735151178 - R</t>
  </si>
  <si>
    <t>Otopné těleso 22 - 600/1200 vč šroubení , ventilu termostatické hlavice</t>
  </si>
  <si>
    <t>36526480</t>
  </si>
  <si>
    <t>10</t>
  </si>
  <si>
    <t>998735212</t>
  </si>
  <si>
    <t>Přesun hmot pro otopná tělesa objektech v přes 6 do 12 m</t>
  </si>
  <si>
    <t>68399905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</si>
</sst>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7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1" t="s">
        <v>14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19"/>
      <c r="AL5" s="19"/>
      <c r="AM5" s="19"/>
      <c r="AN5" s="19"/>
      <c r="AO5" s="19"/>
      <c r="AP5" s="19"/>
      <c r="AQ5" s="19"/>
      <c r="AR5" s="17"/>
      <c r="BE5" s="248" t="s">
        <v>15</v>
      </c>
      <c r="BS5" s="14" t="s">
        <v>6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3" t="s">
        <v>17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19"/>
      <c r="AL6" s="19"/>
      <c r="AM6" s="19"/>
      <c r="AN6" s="19"/>
      <c r="AO6" s="19"/>
      <c r="AP6" s="19"/>
      <c r="AQ6" s="19"/>
      <c r="AR6" s="17"/>
      <c r="BE6" s="24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9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49"/>
      <c r="BS10" s="14" t="s">
        <v>6</v>
      </c>
    </row>
    <row r="11" spans="1:74" s="1" customFormat="1" ht="18.5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49"/>
      <c r="BS11" s="14" t="s">
        <v>6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9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49"/>
      <c r="BS13" s="14" t="s">
        <v>6</v>
      </c>
    </row>
    <row r="14" spans="1:74" ht="12.5">
      <c r="B14" s="18"/>
      <c r="C14" s="19"/>
      <c r="D14" s="19"/>
      <c r="E14" s="254" t="s">
        <v>29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49"/>
      <c r="BS14" s="14" t="s">
        <v>6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9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9"/>
      <c r="BS16" s="14" t="s">
        <v>4</v>
      </c>
    </row>
    <row r="17" spans="1:71" s="1" customFormat="1" ht="18.5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49"/>
      <c r="BS17" s="14" t="s">
        <v>32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9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9"/>
      <c r="BS19" s="14" t="s">
        <v>6</v>
      </c>
    </row>
    <row r="20" spans="1:71" s="1" customFormat="1" ht="18.5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49"/>
      <c r="BS20" s="14" t="s">
        <v>32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9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9"/>
    </row>
    <row r="23" spans="1:71" s="1" customFormat="1" ht="16.5" customHeight="1">
      <c r="B23" s="18"/>
      <c r="C23" s="19"/>
      <c r="D23" s="19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O23" s="19"/>
      <c r="AP23" s="19"/>
      <c r="AQ23" s="19"/>
      <c r="AR23" s="17"/>
      <c r="BE23" s="249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9"/>
    </row>
    <row r="25" spans="1:71" s="1" customFormat="1" ht="7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9"/>
    </row>
    <row r="26" spans="1:71" s="1" customFormat="1" ht="14.4" customHeight="1">
      <c r="B26" s="18"/>
      <c r="C26" s="19"/>
      <c r="D26" s="31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57">
        <f>ROUND(AG94,2)</f>
        <v>0</v>
      </c>
      <c r="AL26" s="252"/>
      <c r="AM26" s="252"/>
      <c r="AN26" s="252"/>
      <c r="AO26" s="252"/>
      <c r="AP26" s="19"/>
      <c r="AQ26" s="19"/>
      <c r="AR26" s="17"/>
      <c r="BE26" s="249"/>
    </row>
    <row r="27" spans="1:71" s="1" customFormat="1" ht="14.4" customHeight="1">
      <c r="B27" s="18"/>
      <c r="C27" s="19"/>
      <c r="D27" s="31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57">
        <f>ROUND(AG97, 2)</f>
        <v>0</v>
      </c>
      <c r="AL27" s="257"/>
      <c r="AM27" s="257"/>
      <c r="AN27" s="257"/>
      <c r="AO27" s="257"/>
      <c r="AP27" s="19"/>
      <c r="AQ27" s="19"/>
      <c r="AR27" s="17"/>
      <c r="BE27" s="249"/>
    </row>
    <row r="28" spans="1:71" s="2" customFormat="1" ht="7" customHeigh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49"/>
    </row>
    <row r="29" spans="1:71" s="2" customFormat="1" ht="25.9" customHeight="1">
      <c r="A29" s="32"/>
      <c r="B29" s="33"/>
      <c r="C29" s="34"/>
      <c r="D29" s="36" t="s">
        <v>38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58">
        <f>ROUND(AK26 + AK27, 2)</f>
        <v>0</v>
      </c>
      <c r="AL29" s="259"/>
      <c r="AM29" s="259"/>
      <c r="AN29" s="259"/>
      <c r="AO29" s="259"/>
      <c r="AP29" s="34"/>
      <c r="AQ29" s="34"/>
      <c r="AR29" s="35"/>
      <c r="BE29" s="249"/>
    </row>
    <row r="30" spans="1:71" s="2" customFormat="1" ht="7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49"/>
    </row>
    <row r="31" spans="1:71" s="2" customFormat="1" ht="12.5">
      <c r="A31" s="32"/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260" t="s">
        <v>39</v>
      </c>
      <c r="M31" s="260"/>
      <c r="N31" s="260"/>
      <c r="O31" s="260"/>
      <c r="P31" s="260"/>
      <c r="Q31" s="34"/>
      <c r="R31" s="34"/>
      <c r="S31" s="34"/>
      <c r="T31" s="34"/>
      <c r="U31" s="34"/>
      <c r="V31" s="34"/>
      <c r="W31" s="260" t="s">
        <v>40</v>
      </c>
      <c r="X31" s="260"/>
      <c r="Y31" s="260"/>
      <c r="Z31" s="260"/>
      <c r="AA31" s="260"/>
      <c r="AB31" s="260"/>
      <c r="AC31" s="260"/>
      <c r="AD31" s="260"/>
      <c r="AE31" s="260"/>
      <c r="AF31" s="34"/>
      <c r="AG31" s="34"/>
      <c r="AH31" s="34"/>
      <c r="AI31" s="34"/>
      <c r="AJ31" s="34"/>
      <c r="AK31" s="260" t="s">
        <v>41</v>
      </c>
      <c r="AL31" s="260"/>
      <c r="AM31" s="260"/>
      <c r="AN31" s="260"/>
      <c r="AO31" s="260"/>
      <c r="AP31" s="34"/>
      <c r="AQ31" s="34"/>
      <c r="AR31" s="35"/>
      <c r="BE31" s="249"/>
    </row>
    <row r="32" spans="1:71" s="3" customFormat="1" ht="14.4" customHeight="1">
      <c r="B32" s="38"/>
      <c r="C32" s="39"/>
      <c r="D32" s="26" t="s">
        <v>42</v>
      </c>
      <c r="E32" s="39"/>
      <c r="F32" s="26" t="s">
        <v>43</v>
      </c>
      <c r="G32" s="39"/>
      <c r="H32" s="39"/>
      <c r="I32" s="39"/>
      <c r="J32" s="39"/>
      <c r="K32" s="39"/>
      <c r="L32" s="261">
        <v>0.21</v>
      </c>
      <c r="M32" s="262"/>
      <c r="N32" s="262"/>
      <c r="O32" s="262"/>
      <c r="P32" s="262"/>
      <c r="Q32" s="39"/>
      <c r="R32" s="39"/>
      <c r="S32" s="39"/>
      <c r="T32" s="39"/>
      <c r="U32" s="39"/>
      <c r="V32" s="39"/>
      <c r="W32" s="263">
        <f>ROUND(AZ94 + SUM(CD97:CD101), 2)</f>
        <v>0</v>
      </c>
      <c r="X32" s="262"/>
      <c r="Y32" s="262"/>
      <c r="Z32" s="262"/>
      <c r="AA32" s="262"/>
      <c r="AB32" s="262"/>
      <c r="AC32" s="262"/>
      <c r="AD32" s="262"/>
      <c r="AE32" s="262"/>
      <c r="AF32" s="39"/>
      <c r="AG32" s="39"/>
      <c r="AH32" s="39"/>
      <c r="AI32" s="39"/>
      <c r="AJ32" s="39"/>
      <c r="AK32" s="263">
        <f>ROUND(AV94 + SUM(BY97:BY101), 2)</f>
        <v>0</v>
      </c>
      <c r="AL32" s="262"/>
      <c r="AM32" s="262"/>
      <c r="AN32" s="262"/>
      <c r="AO32" s="262"/>
      <c r="AP32" s="39"/>
      <c r="AQ32" s="39"/>
      <c r="AR32" s="40"/>
      <c r="BE32" s="250"/>
    </row>
    <row r="33" spans="1:57" s="3" customFormat="1" ht="14.4" customHeight="1">
      <c r="B33" s="38"/>
      <c r="C33" s="39"/>
      <c r="D33" s="39"/>
      <c r="E33" s="39"/>
      <c r="F33" s="26" t="s">
        <v>44</v>
      </c>
      <c r="G33" s="39"/>
      <c r="H33" s="39"/>
      <c r="I33" s="39"/>
      <c r="J33" s="39"/>
      <c r="K33" s="39"/>
      <c r="L33" s="261">
        <v>0.12</v>
      </c>
      <c r="M33" s="262"/>
      <c r="N33" s="262"/>
      <c r="O33" s="262"/>
      <c r="P33" s="262"/>
      <c r="Q33" s="39"/>
      <c r="R33" s="39"/>
      <c r="S33" s="39"/>
      <c r="T33" s="39"/>
      <c r="U33" s="39"/>
      <c r="V33" s="39"/>
      <c r="W33" s="263">
        <f>ROUND(BA94 + SUM(CE97:CE101), 2)</f>
        <v>0</v>
      </c>
      <c r="X33" s="262"/>
      <c r="Y33" s="262"/>
      <c r="Z33" s="262"/>
      <c r="AA33" s="262"/>
      <c r="AB33" s="262"/>
      <c r="AC33" s="262"/>
      <c r="AD33" s="262"/>
      <c r="AE33" s="262"/>
      <c r="AF33" s="39"/>
      <c r="AG33" s="39"/>
      <c r="AH33" s="39"/>
      <c r="AI33" s="39"/>
      <c r="AJ33" s="39"/>
      <c r="AK33" s="263">
        <f>ROUND(AW94 + SUM(BZ97:BZ101), 2)</f>
        <v>0</v>
      </c>
      <c r="AL33" s="262"/>
      <c r="AM33" s="262"/>
      <c r="AN33" s="262"/>
      <c r="AO33" s="262"/>
      <c r="AP33" s="39"/>
      <c r="AQ33" s="39"/>
      <c r="AR33" s="40"/>
      <c r="BE33" s="250"/>
    </row>
    <row r="34" spans="1:57" s="3" customFormat="1" ht="14.4" hidden="1" customHeight="1">
      <c r="B34" s="38"/>
      <c r="C34" s="39"/>
      <c r="D34" s="39"/>
      <c r="E34" s="39"/>
      <c r="F34" s="26" t="s">
        <v>45</v>
      </c>
      <c r="G34" s="39"/>
      <c r="H34" s="39"/>
      <c r="I34" s="39"/>
      <c r="J34" s="39"/>
      <c r="K34" s="39"/>
      <c r="L34" s="261">
        <v>0.21</v>
      </c>
      <c r="M34" s="262"/>
      <c r="N34" s="262"/>
      <c r="O34" s="262"/>
      <c r="P34" s="262"/>
      <c r="Q34" s="39"/>
      <c r="R34" s="39"/>
      <c r="S34" s="39"/>
      <c r="T34" s="39"/>
      <c r="U34" s="39"/>
      <c r="V34" s="39"/>
      <c r="W34" s="263">
        <f>ROUND(BB94 + SUM(CF97:CF101), 2)</f>
        <v>0</v>
      </c>
      <c r="X34" s="262"/>
      <c r="Y34" s="262"/>
      <c r="Z34" s="262"/>
      <c r="AA34" s="262"/>
      <c r="AB34" s="262"/>
      <c r="AC34" s="262"/>
      <c r="AD34" s="262"/>
      <c r="AE34" s="262"/>
      <c r="AF34" s="39"/>
      <c r="AG34" s="39"/>
      <c r="AH34" s="39"/>
      <c r="AI34" s="39"/>
      <c r="AJ34" s="39"/>
      <c r="AK34" s="263">
        <v>0</v>
      </c>
      <c r="AL34" s="262"/>
      <c r="AM34" s="262"/>
      <c r="AN34" s="262"/>
      <c r="AO34" s="262"/>
      <c r="AP34" s="39"/>
      <c r="AQ34" s="39"/>
      <c r="AR34" s="40"/>
      <c r="BE34" s="250"/>
    </row>
    <row r="35" spans="1:57" s="3" customFormat="1" ht="14.4" hidden="1" customHeight="1">
      <c r="B35" s="38"/>
      <c r="C35" s="39"/>
      <c r="D35" s="39"/>
      <c r="E35" s="39"/>
      <c r="F35" s="26" t="s">
        <v>46</v>
      </c>
      <c r="G35" s="39"/>
      <c r="H35" s="39"/>
      <c r="I35" s="39"/>
      <c r="J35" s="39"/>
      <c r="K35" s="39"/>
      <c r="L35" s="261">
        <v>0.12</v>
      </c>
      <c r="M35" s="262"/>
      <c r="N35" s="262"/>
      <c r="O35" s="262"/>
      <c r="P35" s="262"/>
      <c r="Q35" s="39"/>
      <c r="R35" s="39"/>
      <c r="S35" s="39"/>
      <c r="T35" s="39"/>
      <c r="U35" s="39"/>
      <c r="V35" s="39"/>
      <c r="W35" s="263">
        <f>ROUND(BC94 + SUM(CG97:CG101), 2)</f>
        <v>0</v>
      </c>
      <c r="X35" s="262"/>
      <c r="Y35" s="262"/>
      <c r="Z35" s="262"/>
      <c r="AA35" s="262"/>
      <c r="AB35" s="262"/>
      <c r="AC35" s="262"/>
      <c r="AD35" s="262"/>
      <c r="AE35" s="262"/>
      <c r="AF35" s="39"/>
      <c r="AG35" s="39"/>
      <c r="AH35" s="39"/>
      <c r="AI35" s="39"/>
      <c r="AJ35" s="39"/>
      <c r="AK35" s="263">
        <v>0</v>
      </c>
      <c r="AL35" s="262"/>
      <c r="AM35" s="262"/>
      <c r="AN35" s="262"/>
      <c r="AO35" s="262"/>
      <c r="AP35" s="39"/>
      <c r="AQ35" s="39"/>
      <c r="AR35" s="40"/>
    </row>
    <row r="36" spans="1:57" s="3" customFormat="1" ht="14.4" hidden="1" customHeight="1">
      <c r="B36" s="38"/>
      <c r="C36" s="39"/>
      <c r="D36" s="39"/>
      <c r="E36" s="39"/>
      <c r="F36" s="26" t="s">
        <v>47</v>
      </c>
      <c r="G36" s="39"/>
      <c r="H36" s="39"/>
      <c r="I36" s="39"/>
      <c r="J36" s="39"/>
      <c r="K36" s="39"/>
      <c r="L36" s="261">
        <v>0</v>
      </c>
      <c r="M36" s="262"/>
      <c r="N36" s="262"/>
      <c r="O36" s="262"/>
      <c r="P36" s="262"/>
      <c r="Q36" s="39"/>
      <c r="R36" s="39"/>
      <c r="S36" s="39"/>
      <c r="T36" s="39"/>
      <c r="U36" s="39"/>
      <c r="V36" s="39"/>
      <c r="W36" s="263">
        <f>ROUND(BD94 + SUM(CH97:CH101), 2)</f>
        <v>0</v>
      </c>
      <c r="X36" s="262"/>
      <c r="Y36" s="262"/>
      <c r="Z36" s="262"/>
      <c r="AA36" s="262"/>
      <c r="AB36" s="262"/>
      <c r="AC36" s="262"/>
      <c r="AD36" s="262"/>
      <c r="AE36" s="262"/>
      <c r="AF36" s="39"/>
      <c r="AG36" s="39"/>
      <c r="AH36" s="39"/>
      <c r="AI36" s="39"/>
      <c r="AJ36" s="39"/>
      <c r="AK36" s="263">
        <v>0</v>
      </c>
      <c r="AL36" s="262"/>
      <c r="AM36" s="262"/>
      <c r="AN36" s="262"/>
      <c r="AO36" s="262"/>
      <c r="AP36" s="39"/>
      <c r="AQ36" s="39"/>
      <c r="AR36" s="40"/>
    </row>
    <row r="37" spans="1:57" s="2" customFormat="1" ht="7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2"/>
    </row>
    <row r="38" spans="1:57" s="2" customFormat="1" ht="25.9" customHeight="1">
      <c r="A38" s="32"/>
      <c r="B38" s="33"/>
      <c r="C38" s="41"/>
      <c r="D38" s="42" t="s">
        <v>48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49</v>
      </c>
      <c r="U38" s="43"/>
      <c r="V38" s="43"/>
      <c r="W38" s="43"/>
      <c r="X38" s="264" t="s">
        <v>50</v>
      </c>
      <c r="Y38" s="265"/>
      <c r="Z38" s="265"/>
      <c r="AA38" s="265"/>
      <c r="AB38" s="265"/>
      <c r="AC38" s="43"/>
      <c r="AD38" s="43"/>
      <c r="AE38" s="43"/>
      <c r="AF38" s="43"/>
      <c r="AG38" s="43"/>
      <c r="AH38" s="43"/>
      <c r="AI38" s="43"/>
      <c r="AJ38" s="43"/>
      <c r="AK38" s="266">
        <f>SUM(AK29:AK36)</f>
        <v>0</v>
      </c>
      <c r="AL38" s="265"/>
      <c r="AM38" s="265"/>
      <c r="AN38" s="265"/>
      <c r="AO38" s="267"/>
      <c r="AP38" s="41"/>
      <c r="AQ38" s="41"/>
      <c r="AR38" s="35"/>
      <c r="BE38" s="32"/>
    </row>
    <row r="39" spans="1:57" s="2" customFormat="1" ht="7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2"/>
    </row>
    <row r="40" spans="1:57" s="2" customFormat="1" ht="14.4" customHeight="1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2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5">
      <c r="A60" s="32"/>
      <c r="B60" s="33"/>
      <c r="C60" s="34"/>
      <c r="D60" s="50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0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0" t="s">
        <v>53</v>
      </c>
      <c r="AI60" s="37"/>
      <c r="AJ60" s="37"/>
      <c r="AK60" s="37"/>
      <c r="AL60" s="37"/>
      <c r="AM60" s="50" t="s">
        <v>54</v>
      </c>
      <c r="AN60" s="37"/>
      <c r="AO60" s="37"/>
      <c r="AP60" s="34"/>
      <c r="AQ60" s="34"/>
      <c r="AR60" s="35"/>
      <c r="BE60" s="32"/>
    </row>
    <row r="61" spans="1:57" ht="10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5"/>
      <c r="BE64" s="32"/>
    </row>
    <row r="65" spans="1:57" ht="10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5">
      <c r="A75" s="32"/>
      <c r="B75" s="33"/>
      <c r="C75" s="34"/>
      <c r="D75" s="50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0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0" t="s">
        <v>53</v>
      </c>
      <c r="AI75" s="37"/>
      <c r="AJ75" s="37"/>
      <c r="AK75" s="37"/>
      <c r="AL75" s="37"/>
      <c r="AM75" s="50" t="s">
        <v>54</v>
      </c>
      <c r="AN75" s="37"/>
      <c r="AO75" s="37"/>
      <c r="AP75" s="34"/>
      <c r="AQ75" s="34"/>
      <c r="AR75" s="35"/>
      <c r="BE75" s="32"/>
    </row>
    <row r="76" spans="1:57" s="2" customFormat="1" ht="10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2"/>
    </row>
    <row r="77" spans="1:57" s="2" customFormat="1" ht="7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5"/>
      <c r="BE77" s="32"/>
    </row>
    <row r="81" spans="1:91" s="2" customFormat="1" ht="7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5"/>
      <c r="BE81" s="32"/>
    </row>
    <row r="82" spans="1:91" s="2" customFormat="1" ht="25" customHeight="1">
      <c r="A82" s="32"/>
      <c r="B82" s="33"/>
      <c r="C82" s="20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2"/>
    </row>
    <row r="83" spans="1:91" s="2" customFormat="1" ht="7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2"/>
    </row>
    <row r="84" spans="1:91" s="4" customFormat="1" ht="12" customHeight="1">
      <c r="B84" s="56"/>
      <c r="C84" s="26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2024-11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7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22" t="str">
        <f>K6</f>
        <v>Rekonstrukce sociálního zařízení na ZŠ Komenského 2, Břeclav, Poštorná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61"/>
      <c r="AL85" s="61"/>
      <c r="AM85" s="61"/>
      <c r="AN85" s="61"/>
      <c r="AO85" s="61"/>
      <c r="AP85" s="61"/>
      <c r="AQ85" s="61"/>
      <c r="AR85" s="62"/>
    </row>
    <row r="86" spans="1:91" s="2" customFormat="1" ht="7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2"/>
    </row>
    <row r="87" spans="1:91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ZŠ Komenského 2, Břeclav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224" t="str">
        <f>IF(AN8= "","",AN8)</f>
        <v>15. 4. 2024</v>
      </c>
      <c r="AN87" s="224"/>
      <c r="AO87" s="34"/>
      <c r="AP87" s="34"/>
      <c r="AQ87" s="34"/>
      <c r="AR87" s="35"/>
      <c r="BE87" s="32"/>
    </row>
    <row r="88" spans="1:91" s="2" customFormat="1" ht="7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2"/>
    </row>
    <row r="89" spans="1:91" s="2" customFormat="1" ht="25.6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Měsro Břeclav, nám.T.G.Masaryka 42/3, 690 81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30</v>
      </c>
      <c r="AJ89" s="34"/>
      <c r="AK89" s="34"/>
      <c r="AL89" s="34"/>
      <c r="AM89" s="231" t="str">
        <f>IF(E17="","",E17)</f>
        <v>ing. Jan Beneš, Dolní Luční 115/3, 691 41 Břeclav</v>
      </c>
      <c r="AN89" s="232"/>
      <c r="AO89" s="232"/>
      <c r="AP89" s="232"/>
      <c r="AQ89" s="34"/>
      <c r="AR89" s="35"/>
      <c r="AS89" s="225" t="s">
        <v>58</v>
      </c>
      <c r="AT89" s="226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15" customHeight="1">
      <c r="A90" s="32"/>
      <c r="B90" s="33"/>
      <c r="C90" s="26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33</v>
      </c>
      <c r="AJ90" s="34"/>
      <c r="AK90" s="34"/>
      <c r="AL90" s="34"/>
      <c r="AM90" s="231" t="str">
        <f>IF(E20="","",E20)</f>
        <v xml:space="preserve"> </v>
      </c>
      <c r="AN90" s="232"/>
      <c r="AO90" s="232"/>
      <c r="AP90" s="232"/>
      <c r="AQ90" s="34"/>
      <c r="AR90" s="35"/>
      <c r="AS90" s="227"/>
      <c r="AT90" s="228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7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29"/>
      <c r="AT91" s="230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36" t="s">
        <v>59</v>
      </c>
      <c r="D92" s="234"/>
      <c r="E92" s="234"/>
      <c r="F92" s="234"/>
      <c r="G92" s="234"/>
      <c r="H92" s="71"/>
      <c r="I92" s="233" t="s">
        <v>60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7" t="s">
        <v>61</v>
      </c>
      <c r="AH92" s="234"/>
      <c r="AI92" s="234"/>
      <c r="AJ92" s="234"/>
      <c r="AK92" s="234"/>
      <c r="AL92" s="234"/>
      <c r="AM92" s="234"/>
      <c r="AN92" s="233" t="s">
        <v>62</v>
      </c>
      <c r="AO92" s="234"/>
      <c r="AP92" s="235"/>
      <c r="AQ92" s="72" t="s">
        <v>63</v>
      </c>
      <c r="AR92" s="35"/>
      <c r="AS92" s="73" t="s">
        <v>64</v>
      </c>
      <c r="AT92" s="74" t="s">
        <v>65</v>
      </c>
      <c r="AU92" s="74" t="s">
        <v>66</v>
      </c>
      <c r="AV92" s="74" t="s">
        <v>67</v>
      </c>
      <c r="AW92" s="74" t="s">
        <v>68</v>
      </c>
      <c r="AX92" s="74" t="s">
        <v>69</v>
      </c>
      <c r="AY92" s="74" t="s">
        <v>70</v>
      </c>
      <c r="AZ92" s="74" t="s">
        <v>71</v>
      </c>
      <c r="BA92" s="74" t="s">
        <v>72</v>
      </c>
      <c r="BB92" s="74" t="s">
        <v>73</v>
      </c>
      <c r="BC92" s="74" t="s">
        <v>74</v>
      </c>
      <c r="BD92" s="75" t="s">
        <v>75</v>
      </c>
      <c r="BE92" s="32"/>
    </row>
    <row r="93" spans="1:91" s="2" customFormat="1" ht="10.7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" customHeight="1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45">
        <f>ROUND(AG95,2)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ROUND(AZ94*L32,2)</f>
        <v>0</v>
      </c>
      <c r="AW94" s="86">
        <f>ROUND(BA94*L33,2)</f>
        <v>0</v>
      </c>
      <c r="AX94" s="86">
        <f>ROUND(BB94*L32,2)</f>
        <v>0</v>
      </c>
      <c r="AY94" s="86">
        <f>ROUND(BC94*L33,2)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77</v>
      </c>
      <c r="BT94" s="89" t="s">
        <v>78</v>
      </c>
      <c r="BU94" s="90" t="s">
        <v>79</v>
      </c>
      <c r="BV94" s="89" t="s">
        <v>80</v>
      </c>
      <c r="BW94" s="89" t="s">
        <v>5</v>
      </c>
      <c r="BX94" s="89" t="s">
        <v>81</v>
      </c>
      <c r="CL94" s="89" t="s">
        <v>1</v>
      </c>
    </row>
    <row r="95" spans="1:91" s="7" customFormat="1" ht="16.5" customHeight="1">
      <c r="A95" s="91" t="s">
        <v>82</v>
      </c>
      <c r="B95" s="92"/>
      <c r="C95" s="93"/>
      <c r="D95" s="238" t="s">
        <v>83</v>
      </c>
      <c r="E95" s="238"/>
      <c r="F95" s="238"/>
      <c r="G95" s="238"/>
      <c r="H95" s="238"/>
      <c r="I95" s="94"/>
      <c r="J95" s="238" t="s">
        <v>84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9">
        <f>'3 - Ústřední topení'!J32</f>
        <v>0</v>
      </c>
      <c r="AH95" s="240"/>
      <c r="AI95" s="240"/>
      <c r="AJ95" s="240"/>
      <c r="AK95" s="240"/>
      <c r="AL95" s="240"/>
      <c r="AM95" s="240"/>
      <c r="AN95" s="239">
        <f>SUM(AG95,AT95)</f>
        <v>0</v>
      </c>
      <c r="AO95" s="240"/>
      <c r="AP95" s="240"/>
      <c r="AQ95" s="95" t="s">
        <v>85</v>
      </c>
      <c r="AR95" s="96"/>
      <c r="AS95" s="97">
        <v>0</v>
      </c>
      <c r="AT95" s="98">
        <f>ROUND(SUM(AV95:AW95),2)</f>
        <v>0</v>
      </c>
      <c r="AU95" s="99">
        <f>'3 - Ústřední topení'!P129</f>
        <v>0</v>
      </c>
      <c r="AV95" s="98">
        <f>'3 - Ústřední topení'!J35</f>
        <v>0</v>
      </c>
      <c r="AW95" s="98">
        <f>'3 - Ústřední topení'!J36</f>
        <v>0</v>
      </c>
      <c r="AX95" s="98">
        <f>'3 - Ústřední topení'!J37</f>
        <v>0</v>
      </c>
      <c r="AY95" s="98">
        <f>'3 - Ústřední topení'!J38</f>
        <v>0</v>
      </c>
      <c r="AZ95" s="98">
        <f>'3 - Ústřední topení'!F35</f>
        <v>0</v>
      </c>
      <c r="BA95" s="98">
        <f>'3 - Ústřední topení'!F36</f>
        <v>0</v>
      </c>
      <c r="BB95" s="98">
        <f>'3 - Ústřední topení'!F37</f>
        <v>0</v>
      </c>
      <c r="BC95" s="98">
        <f>'3 - Ústřední topení'!F38</f>
        <v>0</v>
      </c>
      <c r="BD95" s="100">
        <f>'3 - Ústřední topení'!F39</f>
        <v>0</v>
      </c>
      <c r="BT95" s="101" t="s">
        <v>86</v>
      </c>
      <c r="BV95" s="101" t="s">
        <v>80</v>
      </c>
      <c r="BW95" s="101" t="s">
        <v>87</v>
      </c>
      <c r="BX95" s="101" t="s">
        <v>5</v>
      </c>
      <c r="CL95" s="101" t="s">
        <v>1</v>
      </c>
      <c r="CM95" s="101" t="s">
        <v>88</v>
      </c>
    </row>
    <row r="96" spans="1:91" ht="10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pans="1:89" s="2" customFormat="1" ht="30" customHeight="1">
      <c r="A97" s="32"/>
      <c r="B97" s="33"/>
      <c r="C97" s="80" t="s">
        <v>89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246">
        <f>ROUND(SUM(AG98:AG101), 2)</f>
        <v>0</v>
      </c>
      <c r="AH97" s="246"/>
      <c r="AI97" s="246"/>
      <c r="AJ97" s="246"/>
      <c r="AK97" s="246"/>
      <c r="AL97" s="246"/>
      <c r="AM97" s="246"/>
      <c r="AN97" s="246">
        <f>ROUND(SUM(AN98:AN101), 2)</f>
        <v>0</v>
      </c>
      <c r="AO97" s="246"/>
      <c r="AP97" s="246"/>
      <c r="AQ97" s="102"/>
      <c r="AR97" s="35"/>
      <c r="AS97" s="73" t="s">
        <v>90</v>
      </c>
      <c r="AT97" s="74" t="s">
        <v>91</v>
      </c>
      <c r="AU97" s="74" t="s">
        <v>42</v>
      </c>
      <c r="AV97" s="75" t="s">
        <v>65</v>
      </c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89" s="2" customFormat="1" ht="19.899999999999999" customHeight="1">
      <c r="A98" s="32"/>
      <c r="B98" s="33"/>
      <c r="C98" s="34"/>
      <c r="D98" s="243" t="s">
        <v>92</v>
      </c>
      <c r="E98" s="243"/>
      <c r="F98" s="243"/>
      <c r="G98" s="243"/>
      <c r="H98" s="243"/>
      <c r="I98" s="243"/>
      <c r="J98" s="243"/>
      <c r="K98" s="243"/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34"/>
      <c r="AD98" s="34"/>
      <c r="AE98" s="34"/>
      <c r="AF98" s="34"/>
      <c r="AG98" s="241">
        <f>ROUND(AG94 * AS98, 2)</f>
        <v>0</v>
      </c>
      <c r="AH98" s="242"/>
      <c r="AI98" s="242"/>
      <c r="AJ98" s="242"/>
      <c r="AK98" s="242"/>
      <c r="AL98" s="242"/>
      <c r="AM98" s="242"/>
      <c r="AN98" s="242">
        <f>ROUND(AG98 + AV98, 2)</f>
        <v>0</v>
      </c>
      <c r="AO98" s="242"/>
      <c r="AP98" s="242"/>
      <c r="AQ98" s="34"/>
      <c r="AR98" s="35"/>
      <c r="AS98" s="105">
        <v>0</v>
      </c>
      <c r="AT98" s="106" t="s">
        <v>93</v>
      </c>
      <c r="AU98" s="106" t="s">
        <v>43</v>
      </c>
      <c r="AV98" s="107">
        <f>ROUND(IF(AU98="základní",AG98*L32,IF(AU98="snížená",AG98*L33,0)), 2)</f>
        <v>0</v>
      </c>
      <c r="AW98" s="32"/>
      <c r="AX98" s="32"/>
      <c r="AY98" s="32"/>
      <c r="AZ98" s="32"/>
      <c r="BA98" s="32"/>
      <c r="BB98" s="32"/>
      <c r="BC98" s="32"/>
      <c r="BD98" s="32"/>
      <c r="BE98" s="32"/>
      <c r="BV98" s="14" t="s">
        <v>94</v>
      </c>
      <c r="BY98" s="108">
        <f>IF(AU98="základní",AV98,0)</f>
        <v>0</v>
      </c>
      <c r="BZ98" s="108">
        <f>IF(AU98="snížená",AV98,0)</f>
        <v>0</v>
      </c>
      <c r="CA98" s="108">
        <v>0</v>
      </c>
      <c r="CB98" s="108">
        <v>0</v>
      </c>
      <c r="CC98" s="108">
        <v>0</v>
      </c>
      <c r="CD98" s="108">
        <f>IF(AU98="základní",AG98,0)</f>
        <v>0</v>
      </c>
      <c r="CE98" s="108">
        <f>IF(AU98="snížená",AG98,0)</f>
        <v>0</v>
      </c>
      <c r="CF98" s="108">
        <f>IF(AU98="zákl. přenesená",AG98,0)</f>
        <v>0</v>
      </c>
      <c r="CG98" s="108">
        <f>IF(AU98="sníž. přenesená",AG98,0)</f>
        <v>0</v>
      </c>
      <c r="CH98" s="108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pans="1:89" s="2" customFormat="1" ht="19.899999999999999" customHeight="1">
      <c r="A99" s="32"/>
      <c r="B99" s="33"/>
      <c r="C99" s="34"/>
      <c r="D99" s="244" t="s">
        <v>95</v>
      </c>
      <c r="E99" s="243"/>
      <c r="F99" s="243"/>
      <c r="G99" s="243"/>
      <c r="H99" s="243"/>
      <c r="I99" s="243"/>
      <c r="J99" s="243"/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34"/>
      <c r="AD99" s="34"/>
      <c r="AE99" s="34"/>
      <c r="AF99" s="34"/>
      <c r="AG99" s="241">
        <f>ROUND(AG94 * AS99, 2)</f>
        <v>0</v>
      </c>
      <c r="AH99" s="242"/>
      <c r="AI99" s="242"/>
      <c r="AJ99" s="242"/>
      <c r="AK99" s="242"/>
      <c r="AL99" s="242"/>
      <c r="AM99" s="242"/>
      <c r="AN99" s="242">
        <f>ROUND(AG99 + AV99, 2)</f>
        <v>0</v>
      </c>
      <c r="AO99" s="242"/>
      <c r="AP99" s="242"/>
      <c r="AQ99" s="34"/>
      <c r="AR99" s="35"/>
      <c r="AS99" s="105">
        <v>0</v>
      </c>
      <c r="AT99" s="106" t="s">
        <v>93</v>
      </c>
      <c r="AU99" s="106" t="s">
        <v>43</v>
      </c>
      <c r="AV99" s="107">
        <f>ROUND(IF(AU99="základní",AG99*L32,IF(AU99="snížená",AG99*L33,0)), 2)</f>
        <v>0</v>
      </c>
      <c r="AW99" s="32"/>
      <c r="AX99" s="32"/>
      <c r="AY99" s="32"/>
      <c r="AZ99" s="32"/>
      <c r="BA99" s="32"/>
      <c r="BB99" s="32"/>
      <c r="BC99" s="32"/>
      <c r="BD99" s="32"/>
      <c r="BE99" s="32"/>
      <c r="BV99" s="14" t="s">
        <v>96</v>
      </c>
      <c r="BY99" s="108">
        <f>IF(AU99="základní",AV99,0)</f>
        <v>0</v>
      </c>
      <c r="BZ99" s="108">
        <f>IF(AU99="snížená",AV99,0)</f>
        <v>0</v>
      </c>
      <c r="CA99" s="108">
        <v>0</v>
      </c>
      <c r="CB99" s="108">
        <v>0</v>
      </c>
      <c r="CC99" s="108">
        <v>0</v>
      </c>
      <c r="CD99" s="108">
        <f>IF(AU99="základní",AG99,0)</f>
        <v>0</v>
      </c>
      <c r="CE99" s="108">
        <f>IF(AU99="snížená",AG99,0)</f>
        <v>0</v>
      </c>
      <c r="CF99" s="108">
        <f>IF(AU99="zákl. přenesená",AG99,0)</f>
        <v>0</v>
      </c>
      <c r="CG99" s="108">
        <f>IF(AU99="sníž. přenesená",AG99,0)</f>
        <v>0</v>
      </c>
      <c r="CH99" s="108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pans="1:89" s="2" customFormat="1" ht="19.899999999999999" customHeight="1">
      <c r="A100" s="32"/>
      <c r="B100" s="33"/>
      <c r="C100" s="34"/>
      <c r="D100" s="244" t="s">
        <v>95</v>
      </c>
      <c r="E100" s="243"/>
      <c r="F100" s="243"/>
      <c r="G100" s="243"/>
      <c r="H100" s="243"/>
      <c r="I100" s="243"/>
      <c r="J100" s="243"/>
      <c r="K100" s="243"/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34"/>
      <c r="AD100" s="34"/>
      <c r="AE100" s="34"/>
      <c r="AF100" s="34"/>
      <c r="AG100" s="241">
        <f>ROUND(AG94 * AS100, 2)</f>
        <v>0</v>
      </c>
      <c r="AH100" s="242"/>
      <c r="AI100" s="242"/>
      <c r="AJ100" s="242"/>
      <c r="AK100" s="242"/>
      <c r="AL100" s="242"/>
      <c r="AM100" s="242"/>
      <c r="AN100" s="242">
        <f>ROUND(AG100 + AV100, 2)</f>
        <v>0</v>
      </c>
      <c r="AO100" s="242"/>
      <c r="AP100" s="242"/>
      <c r="AQ100" s="34"/>
      <c r="AR100" s="35"/>
      <c r="AS100" s="105">
        <v>0</v>
      </c>
      <c r="AT100" s="106" t="s">
        <v>93</v>
      </c>
      <c r="AU100" s="106" t="s">
        <v>43</v>
      </c>
      <c r="AV100" s="107">
        <f>ROUND(IF(AU100="základní",AG100*L32,IF(AU100="snížená",AG100*L33,0)), 2)</f>
        <v>0</v>
      </c>
      <c r="AW100" s="32"/>
      <c r="AX100" s="32"/>
      <c r="AY100" s="32"/>
      <c r="AZ100" s="32"/>
      <c r="BA100" s="32"/>
      <c r="BB100" s="32"/>
      <c r="BC100" s="32"/>
      <c r="BD100" s="32"/>
      <c r="BE100" s="32"/>
      <c r="BV100" s="14" t="s">
        <v>96</v>
      </c>
      <c r="BY100" s="108">
        <f>IF(AU100="základní",AV100,0)</f>
        <v>0</v>
      </c>
      <c r="BZ100" s="108">
        <f>IF(AU100="snížená",AV100,0)</f>
        <v>0</v>
      </c>
      <c r="CA100" s="108">
        <v>0</v>
      </c>
      <c r="CB100" s="108">
        <v>0</v>
      </c>
      <c r="CC100" s="108">
        <v>0</v>
      </c>
      <c r="CD100" s="108">
        <f>IF(AU100="základní",AG100,0)</f>
        <v>0</v>
      </c>
      <c r="CE100" s="108">
        <f>IF(AU100="snížená",AG100,0)</f>
        <v>0</v>
      </c>
      <c r="CF100" s="108">
        <f>IF(AU100="zákl. přenesená",AG100,0)</f>
        <v>0</v>
      </c>
      <c r="CG100" s="108">
        <f>IF(AU100="sníž. přenesená",AG100,0)</f>
        <v>0</v>
      </c>
      <c r="CH100" s="108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pans="1:89" s="2" customFormat="1" ht="19.899999999999999" customHeight="1">
      <c r="A101" s="32"/>
      <c r="B101" s="33"/>
      <c r="C101" s="34"/>
      <c r="D101" s="244" t="s">
        <v>95</v>
      </c>
      <c r="E101" s="243"/>
      <c r="F101" s="243"/>
      <c r="G101" s="243"/>
      <c r="H101" s="243"/>
      <c r="I101" s="243"/>
      <c r="J101" s="243"/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34"/>
      <c r="AD101" s="34"/>
      <c r="AE101" s="34"/>
      <c r="AF101" s="34"/>
      <c r="AG101" s="241">
        <f>ROUND(AG94 * AS101, 2)</f>
        <v>0</v>
      </c>
      <c r="AH101" s="242"/>
      <c r="AI101" s="242"/>
      <c r="AJ101" s="242"/>
      <c r="AK101" s="242"/>
      <c r="AL101" s="242"/>
      <c r="AM101" s="242"/>
      <c r="AN101" s="242">
        <f>ROUND(AG101 + AV101, 2)</f>
        <v>0</v>
      </c>
      <c r="AO101" s="242"/>
      <c r="AP101" s="242"/>
      <c r="AQ101" s="34"/>
      <c r="AR101" s="35"/>
      <c r="AS101" s="109">
        <v>0</v>
      </c>
      <c r="AT101" s="110" t="s">
        <v>93</v>
      </c>
      <c r="AU101" s="110" t="s">
        <v>43</v>
      </c>
      <c r="AV101" s="111">
        <f>ROUND(IF(AU101="základní",AG101*L32,IF(AU101="snížená",AG101*L33,0)), 2)</f>
        <v>0</v>
      </c>
      <c r="AW101" s="32"/>
      <c r="AX101" s="32"/>
      <c r="AY101" s="32"/>
      <c r="AZ101" s="32"/>
      <c r="BA101" s="32"/>
      <c r="BB101" s="32"/>
      <c r="BC101" s="32"/>
      <c r="BD101" s="32"/>
      <c r="BE101" s="32"/>
      <c r="BV101" s="14" t="s">
        <v>96</v>
      </c>
      <c r="BY101" s="108">
        <f>IF(AU101="základní",AV101,0)</f>
        <v>0</v>
      </c>
      <c r="BZ101" s="108">
        <f>IF(AU101="snížená",AV101,0)</f>
        <v>0</v>
      </c>
      <c r="CA101" s="108">
        <v>0</v>
      </c>
      <c r="CB101" s="108">
        <v>0</v>
      </c>
      <c r="CC101" s="108">
        <v>0</v>
      </c>
      <c r="CD101" s="108">
        <f>IF(AU101="základní",AG101,0)</f>
        <v>0</v>
      </c>
      <c r="CE101" s="108">
        <f>IF(AU101="snížená",AG101,0)</f>
        <v>0</v>
      </c>
      <c r="CF101" s="108">
        <f>IF(AU101="zákl. přenesená",AG101,0)</f>
        <v>0</v>
      </c>
      <c r="CG101" s="108">
        <f>IF(AU101="sníž. přenesená",AG101,0)</f>
        <v>0</v>
      </c>
      <c r="CH101" s="108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pans="1:89" s="2" customFormat="1" ht="10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5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</row>
    <row r="103" spans="1:89" s="2" customFormat="1" ht="30" customHeight="1">
      <c r="A103" s="32"/>
      <c r="B103" s="33"/>
      <c r="C103" s="112" t="s">
        <v>97</v>
      </c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247">
        <f>ROUND(AG94 + AG97, 2)</f>
        <v>0</v>
      </c>
      <c r="AH103" s="247"/>
      <c r="AI103" s="247"/>
      <c r="AJ103" s="247"/>
      <c r="AK103" s="247"/>
      <c r="AL103" s="247"/>
      <c r="AM103" s="247"/>
      <c r="AN103" s="247">
        <f>ROUND(AN94 + AN97, 2)</f>
        <v>0</v>
      </c>
      <c r="AO103" s="247"/>
      <c r="AP103" s="247"/>
      <c r="AQ103" s="113"/>
      <c r="AR103" s="35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  <row r="104" spans="1:89" s="2" customFormat="1" ht="7" customHeight="1">
      <c r="A104" s="3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35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</sheetData>
  <sheetProtection algorithmName="SHA-512" hashValue="5RSNPxqT+qLKOAOO6053mS1ZfBFm4jI5IaOaeg8UbhC89zQPjPqdt3tZVhUaPp8vjBwOZIGAOxrdUNl8EVGkvQ==" saltValue="NiM/udU/xhzZUUON+kU1qJIJl7E6c2MhZoiA7uCrZAip0gXqtgLrJRTAkzVCPyaBszKN+NrIdkl8yfTRzWpPhw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3 - Ústřední top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tabSelected="1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87</v>
      </c>
    </row>
    <row r="3" spans="1:46" s="1" customFormat="1" ht="7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7"/>
      <c r="AT3" s="14" t="s">
        <v>88</v>
      </c>
    </row>
    <row r="4" spans="1:46" s="1" customFormat="1" ht="25" customHeight="1">
      <c r="B4" s="17"/>
      <c r="D4" s="117" t="s">
        <v>98</v>
      </c>
      <c r="L4" s="17"/>
      <c r="M4" s="118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9" t="s">
        <v>16</v>
      </c>
      <c r="L6" s="17"/>
    </row>
    <row r="7" spans="1:46" s="1" customFormat="1" ht="26.25" customHeight="1">
      <c r="B7" s="17"/>
      <c r="E7" s="269" t="str">
        <f>'Rekapitulace stavby'!K6</f>
        <v>Rekonstrukce sociálního zařízení na ZŠ Komenského 2, Břeclav, Poštorná</v>
      </c>
      <c r="F7" s="270"/>
      <c r="G7" s="270"/>
      <c r="H7" s="270"/>
      <c r="L7" s="17"/>
    </row>
    <row r="8" spans="1:46" s="2" customFormat="1" ht="12" customHeight="1">
      <c r="A8" s="32"/>
      <c r="B8" s="35"/>
      <c r="C8" s="32"/>
      <c r="D8" s="119" t="s">
        <v>99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71" t="s">
        <v>100</v>
      </c>
      <c r="F9" s="272"/>
      <c r="G9" s="272"/>
      <c r="H9" s="272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19" t="s">
        <v>18</v>
      </c>
      <c r="E11" s="32"/>
      <c r="F11" s="120" t="s">
        <v>1</v>
      </c>
      <c r="G11" s="32"/>
      <c r="H11" s="32"/>
      <c r="I11" s="119" t="s">
        <v>19</v>
      </c>
      <c r="J11" s="120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19" t="s">
        <v>20</v>
      </c>
      <c r="E12" s="32"/>
      <c r="F12" s="120" t="s">
        <v>21</v>
      </c>
      <c r="G12" s="32"/>
      <c r="H12" s="32"/>
      <c r="I12" s="119" t="s">
        <v>22</v>
      </c>
      <c r="J12" s="121" t="str">
        <f>'Rekapitulace stavby'!AN8</f>
        <v>15. 4. 2024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19" t="s">
        <v>24</v>
      </c>
      <c r="E14" s="32"/>
      <c r="F14" s="32"/>
      <c r="G14" s="32"/>
      <c r="H14" s="32"/>
      <c r="I14" s="119" t="s">
        <v>25</v>
      </c>
      <c r="J14" s="120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0" t="s">
        <v>26</v>
      </c>
      <c r="F15" s="32"/>
      <c r="G15" s="32"/>
      <c r="H15" s="32"/>
      <c r="I15" s="119" t="s">
        <v>27</v>
      </c>
      <c r="J15" s="120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19" t="s">
        <v>28</v>
      </c>
      <c r="E17" s="32"/>
      <c r="F17" s="32"/>
      <c r="G17" s="32"/>
      <c r="H17" s="32"/>
      <c r="I17" s="119" t="s">
        <v>25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73" t="str">
        <f>'Rekapitulace stavby'!E14</f>
        <v>Vyplň údaj</v>
      </c>
      <c r="F18" s="274"/>
      <c r="G18" s="274"/>
      <c r="H18" s="274"/>
      <c r="I18" s="119" t="s">
        <v>27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19" t="s">
        <v>30</v>
      </c>
      <c r="E20" s="32"/>
      <c r="F20" s="32"/>
      <c r="G20" s="32"/>
      <c r="H20" s="32"/>
      <c r="I20" s="119" t="s">
        <v>25</v>
      </c>
      <c r="J20" s="120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0" t="s">
        <v>31</v>
      </c>
      <c r="F21" s="32"/>
      <c r="G21" s="32"/>
      <c r="H21" s="32"/>
      <c r="I21" s="119" t="s">
        <v>27</v>
      </c>
      <c r="J21" s="120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19" t="s">
        <v>33</v>
      </c>
      <c r="E23" s="32"/>
      <c r="F23" s="32"/>
      <c r="G23" s="32"/>
      <c r="H23" s="32"/>
      <c r="I23" s="119" t="s">
        <v>25</v>
      </c>
      <c r="J23" s="120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0" t="str">
        <f>IF('Rekapitulace stavby'!E20="","",'Rekapitulace stavby'!E20)</f>
        <v xml:space="preserve"> </v>
      </c>
      <c r="F24" s="32"/>
      <c r="G24" s="32"/>
      <c r="H24" s="32"/>
      <c r="I24" s="119" t="s">
        <v>27</v>
      </c>
      <c r="J24" s="120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19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2"/>
      <c r="B27" s="123"/>
      <c r="C27" s="122"/>
      <c r="D27" s="122"/>
      <c r="E27" s="275" t="s">
        <v>1</v>
      </c>
      <c r="F27" s="275"/>
      <c r="G27" s="275"/>
      <c r="H27" s="27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7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5"/>
      <c r="C29" s="32"/>
      <c r="D29" s="125"/>
      <c r="E29" s="125"/>
      <c r="F29" s="125"/>
      <c r="G29" s="125"/>
      <c r="H29" s="125"/>
      <c r="I29" s="125"/>
      <c r="J29" s="125"/>
      <c r="K29" s="12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5"/>
      <c r="C30" s="32"/>
      <c r="D30" s="120" t="s">
        <v>101</v>
      </c>
      <c r="E30" s="32"/>
      <c r="F30" s="32"/>
      <c r="G30" s="32"/>
      <c r="H30" s="32"/>
      <c r="I30" s="32"/>
      <c r="J30" s="126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5"/>
      <c r="C31" s="32"/>
      <c r="D31" s="127" t="s">
        <v>92</v>
      </c>
      <c r="E31" s="32"/>
      <c r="F31" s="32"/>
      <c r="G31" s="32"/>
      <c r="H31" s="32"/>
      <c r="I31" s="32"/>
      <c r="J31" s="126">
        <f>J102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5"/>
      <c r="C32" s="32"/>
      <c r="D32" s="128" t="s">
        <v>38</v>
      </c>
      <c r="E32" s="32"/>
      <c r="F32" s="32"/>
      <c r="G32" s="32"/>
      <c r="H32" s="32"/>
      <c r="I32" s="32"/>
      <c r="J32" s="129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5"/>
      <c r="C33" s="32"/>
      <c r="D33" s="125"/>
      <c r="E33" s="125"/>
      <c r="F33" s="125"/>
      <c r="G33" s="125"/>
      <c r="H33" s="125"/>
      <c r="I33" s="125"/>
      <c r="J33" s="125"/>
      <c r="K33" s="125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5"/>
      <c r="C34" s="32"/>
      <c r="D34" s="32"/>
      <c r="E34" s="32"/>
      <c r="F34" s="130" t="s">
        <v>40</v>
      </c>
      <c r="G34" s="32"/>
      <c r="H34" s="32"/>
      <c r="I34" s="130" t="s">
        <v>39</v>
      </c>
      <c r="J34" s="130" t="s">
        <v>41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5"/>
      <c r="C35" s="32"/>
      <c r="D35" s="131" t="s">
        <v>42</v>
      </c>
      <c r="E35" s="119" t="s">
        <v>43</v>
      </c>
      <c r="F35" s="132">
        <f>ROUND((SUM(BE102:BE109) + SUM(BE129:BE143)),  2)</f>
        <v>0</v>
      </c>
      <c r="G35" s="32"/>
      <c r="H35" s="32"/>
      <c r="I35" s="133">
        <v>0.21</v>
      </c>
      <c r="J35" s="132">
        <f>ROUND(((SUM(BE102:BE109) + SUM(BE129:BE143))*I35),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5"/>
      <c r="C36" s="32"/>
      <c r="D36" s="32"/>
      <c r="E36" s="119" t="s">
        <v>44</v>
      </c>
      <c r="F36" s="132">
        <f>ROUND((SUM(BF102:BF109) + SUM(BF129:BF143)),  2)</f>
        <v>0</v>
      </c>
      <c r="G36" s="32"/>
      <c r="H36" s="32"/>
      <c r="I36" s="133">
        <v>0.12</v>
      </c>
      <c r="J36" s="132">
        <f>ROUND(((SUM(BF102:BF109) + SUM(BF129:BF143))*I36),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5"/>
      <c r="C37" s="32"/>
      <c r="D37" s="32"/>
      <c r="E37" s="119" t="s">
        <v>45</v>
      </c>
      <c r="F37" s="132">
        <f>ROUND((SUM(BG102:BG109) + SUM(BG129:BG143)),  2)</f>
        <v>0</v>
      </c>
      <c r="G37" s="32"/>
      <c r="H37" s="32"/>
      <c r="I37" s="133">
        <v>0.21</v>
      </c>
      <c r="J37" s="13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5"/>
      <c r="C38" s="32"/>
      <c r="D38" s="32"/>
      <c r="E38" s="119" t="s">
        <v>46</v>
      </c>
      <c r="F38" s="132">
        <f>ROUND((SUM(BH102:BH109) + SUM(BH129:BH143)),  2)</f>
        <v>0</v>
      </c>
      <c r="G38" s="32"/>
      <c r="H38" s="32"/>
      <c r="I38" s="133">
        <v>0.12</v>
      </c>
      <c r="J38" s="132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5"/>
      <c r="C39" s="32"/>
      <c r="D39" s="32"/>
      <c r="E39" s="119" t="s">
        <v>47</v>
      </c>
      <c r="F39" s="132">
        <f>ROUND((SUM(BI102:BI109) + SUM(BI129:BI143)),  2)</f>
        <v>0</v>
      </c>
      <c r="G39" s="32"/>
      <c r="H39" s="32"/>
      <c r="I39" s="133">
        <v>0</v>
      </c>
      <c r="J39" s="132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5"/>
      <c r="C41" s="134"/>
      <c r="D41" s="135" t="s">
        <v>48</v>
      </c>
      <c r="E41" s="136"/>
      <c r="F41" s="136"/>
      <c r="G41" s="137" t="s">
        <v>49</v>
      </c>
      <c r="H41" s="138" t="s">
        <v>50</v>
      </c>
      <c r="I41" s="136"/>
      <c r="J41" s="139">
        <f>SUM(J32:J39)</f>
        <v>0</v>
      </c>
      <c r="K41" s="140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9"/>
      <c r="D50" s="141" t="s">
        <v>51</v>
      </c>
      <c r="E50" s="142"/>
      <c r="F50" s="142"/>
      <c r="G50" s="141" t="s">
        <v>52</v>
      </c>
      <c r="H50" s="142"/>
      <c r="I50" s="142"/>
      <c r="J50" s="142"/>
      <c r="K50" s="142"/>
      <c r="L50" s="49"/>
    </row>
    <row r="51" spans="1:31" ht="10">
      <c r="B51" s="17"/>
      <c r="L51" s="17"/>
    </row>
    <row r="52" spans="1:31" ht="10">
      <c r="B52" s="17"/>
      <c r="L52" s="17"/>
    </row>
    <row r="53" spans="1:31" ht="10">
      <c r="B53" s="17"/>
      <c r="L53" s="17"/>
    </row>
    <row r="54" spans="1:31" ht="10">
      <c r="B54" s="17"/>
      <c r="L54" s="17"/>
    </row>
    <row r="55" spans="1:31" ht="10">
      <c r="B55" s="17"/>
      <c r="L55" s="17"/>
    </row>
    <row r="56" spans="1:31" ht="10">
      <c r="B56" s="17"/>
      <c r="L56" s="17"/>
    </row>
    <row r="57" spans="1:31" ht="10">
      <c r="B57" s="17"/>
      <c r="L57" s="17"/>
    </row>
    <row r="58" spans="1:31" ht="10">
      <c r="B58" s="17"/>
      <c r="L58" s="17"/>
    </row>
    <row r="59" spans="1:31" ht="10">
      <c r="B59" s="17"/>
      <c r="L59" s="17"/>
    </row>
    <row r="60" spans="1:31" ht="10">
      <c r="B60" s="17"/>
      <c r="L60" s="17"/>
    </row>
    <row r="61" spans="1:31" s="2" customFormat="1" ht="12.5">
      <c r="A61" s="32"/>
      <c r="B61" s="35"/>
      <c r="C61" s="32"/>
      <c r="D61" s="143" t="s">
        <v>53</v>
      </c>
      <c r="E61" s="144"/>
      <c r="F61" s="145" t="s">
        <v>54</v>
      </c>
      <c r="G61" s="143" t="s">
        <v>53</v>
      </c>
      <c r="H61" s="144"/>
      <c r="I61" s="144"/>
      <c r="J61" s="146" t="s">
        <v>54</v>
      </c>
      <c r="K61" s="144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>
      <c r="B62" s="17"/>
      <c r="L62" s="17"/>
    </row>
    <row r="63" spans="1:31" ht="10">
      <c r="B63" s="17"/>
      <c r="L63" s="17"/>
    </row>
    <row r="64" spans="1:31" ht="10">
      <c r="B64" s="17"/>
      <c r="L64" s="17"/>
    </row>
    <row r="65" spans="1:31" s="2" customFormat="1" ht="13">
      <c r="A65" s="32"/>
      <c r="B65" s="35"/>
      <c r="C65" s="32"/>
      <c r="D65" s="141" t="s">
        <v>55</v>
      </c>
      <c r="E65" s="147"/>
      <c r="F65" s="147"/>
      <c r="G65" s="141" t="s">
        <v>56</v>
      </c>
      <c r="H65" s="147"/>
      <c r="I65" s="147"/>
      <c r="J65" s="147"/>
      <c r="K65" s="147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>
      <c r="B66" s="17"/>
      <c r="L66" s="17"/>
    </row>
    <row r="67" spans="1:31" ht="10">
      <c r="B67" s="17"/>
      <c r="L67" s="17"/>
    </row>
    <row r="68" spans="1:31" ht="10">
      <c r="B68" s="17"/>
      <c r="L68" s="17"/>
    </row>
    <row r="69" spans="1:31" ht="10">
      <c r="B69" s="17"/>
      <c r="L69" s="17"/>
    </row>
    <row r="70" spans="1:31" ht="10">
      <c r="B70" s="17"/>
      <c r="L70" s="17"/>
    </row>
    <row r="71" spans="1:31" ht="10">
      <c r="B71" s="17"/>
      <c r="L71" s="17"/>
    </row>
    <row r="72" spans="1:31" ht="10">
      <c r="B72" s="17"/>
      <c r="L72" s="17"/>
    </row>
    <row r="73" spans="1:31" ht="10">
      <c r="B73" s="17"/>
      <c r="L73" s="17"/>
    </row>
    <row r="74" spans="1:31" ht="10">
      <c r="B74" s="17"/>
      <c r="L74" s="17"/>
    </row>
    <row r="75" spans="1:31" ht="10">
      <c r="B75" s="17"/>
      <c r="L75" s="17"/>
    </row>
    <row r="76" spans="1:31" s="2" customFormat="1" ht="12.5">
      <c r="A76" s="32"/>
      <c r="B76" s="35"/>
      <c r="C76" s="32"/>
      <c r="D76" s="143" t="s">
        <v>53</v>
      </c>
      <c r="E76" s="144"/>
      <c r="F76" s="145" t="s">
        <v>54</v>
      </c>
      <c r="G76" s="143" t="s">
        <v>53</v>
      </c>
      <c r="H76" s="144"/>
      <c r="I76" s="144"/>
      <c r="J76" s="146" t="s">
        <v>54</v>
      </c>
      <c r="K76" s="144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0" t="s">
        <v>102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4"/>
      <c r="D85" s="34"/>
      <c r="E85" s="276" t="str">
        <f>E7</f>
        <v>Rekonstrukce sociálního zařízení na ZŠ Komenského 2, Břeclav, Poštorná</v>
      </c>
      <c r="F85" s="277"/>
      <c r="G85" s="277"/>
      <c r="H85" s="277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22" t="str">
        <f>E9</f>
        <v>3 - Ústřední topení</v>
      </c>
      <c r="F87" s="278"/>
      <c r="G87" s="278"/>
      <c r="H87" s="278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20</v>
      </c>
      <c r="D89" s="34"/>
      <c r="E89" s="34"/>
      <c r="F89" s="24" t="str">
        <f>F12</f>
        <v>ZŠ Komenského 2, Břeclav</v>
      </c>
      <c r="G89" s="34"/>
      <c r="H89" s="34"/>
      <c r="I89" s="26" t="s">
        <v>22</v>
      </c>
      <c r="J89" s="64" t="str">
        <f>IF(J12="","",J12)</f>
        <v>15. 4. 2024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" customHeight="1">
      <c r="A91" s="32"/>
      <c r="B91" s="33"/>
      <c r="C91" s="26" t="s">
        <v>24</v>
      </c>
      <c r="D91" s="34"/>
      <c r="E91" s="34"/>
      <c r="F91" s="24" t="str">
        <f>E15</f>
        <v xml:space="preserve">Měsro Břeclav, nám.T.G.Masaryka 42/3, 690 81 </v>
      </c>
      <c r="G91" s="34"/>
      <c r="H91" s="34"/>
      <c r="I91" s="26" t="s">
        <v>30</v>
      </c>
      <c r="J91" s="29" t="str">
        <f>E21</f>
        <v>ing. Jan Beneš, Dolní Luční 115/3, 691 41 Břeclav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6" t="s">
        <v>28</v>
      </c>
      <c r="D92" s="34"/>
      <c r="E92" s="34"/>
      <c r="F92" s="24" t="str">
        <f>IF(E18="","",E18)</f>
        <v>Vyplň údaj</v>
      </c>
      <c r="G92" s="34"/>
      <c r="H92" s="34"/>
      <c r="I92" s="26" t="s">
        <v>33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2" t="s">
        <v>103</v>
      </c>
      <c r="D94" s="113"/>
      <c r="E94" s="113"/>
      <c r="F94" s="113"/>
      <c r="G94" s="113"/>
      <c r="H94" s="113"/>
      <c r="I94" s="113"/>
      <c r="J94" s="153" t="s">
        <v>104</v>
      </c>
      <c r="K94" s="113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54" t="s">
        <v>105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106</v>
      </c>
    </row>
    <row r="97" spans="1:65" s="9" customFormat="1" ht="25" customHeight="1">
      <c r="B97" s="155"/>
      <c r="C97" s="156"/>
      <c r="D97" s="157" t="s">
        <v>107</v>
      </c>
      <c r="E97" s="158"/>
      <c r="F97" s="158"/>
      <c r="G97" s="158"/>
      <c r="H97" s="158"/>
      <c r="I97" s="158"/>
      <c r="J97" s="159">
        <f>J130</f>
        <v>0</v>
      </c>
      <c r="K97" s="156"/>
      <c r="L97" s="160"/>
    </row>
    <row r="98" spans="1:65" s="10" customFormat="1" ht="19.899999999999999" customHeight="1">
      <c r="B98" s="161"/>
      <c r="C98" s="162"/>
      <c r="D98" s="163" t="s">
        <v>108</v>
      </c>
      <c r="E98" s="164"/>
      <c r="F98" s="164"/>
      <c r="G98" s="164"/>
      <c r="H98" s="164"/>
      <c r="I98" s="164"/>
      <c r="J98" s="165">
        <f>J131</f>
        <v>0</v>
      </c>
      <c r="K98" s="162"/>
      <c r="L98" s="166"/>
    </row>
    <row r="99" spans="1:65" s="10" customFormat="1" ht="19.899999999999999" customHeight="1">
      <c r="B99" s="161"/>
      <c r="C99" s="162"/>
      <c r="D99" s="163" t="s">
        <v>109</v>
      </c>
      <c r="E99" s="164"/>
      <c r="F99" s="164"/>
      <c r="G99" s="164"/>
      <c r="H99" s="164"/>
      <c r="I99" s="164"/>
      <c r="J99" s="165">
        <f>J139</f>
        <v>0</v>
      </c>
      <c r="K99" s="162"/>
      <c r="L99" s="166"/>
    </row>
    <row r="100" spans="1:65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7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54" t="s">
        <v>110</v>
      </c>
      <c r="D102" s="34"/>
      <c r="E102" s="34"/>
      <c r="F102" s="34"/>
      <c r="G102" s="34"/>
      <c r="H102" s="34"/>
      <c r="I102" s="34"/>
      <c r="J102" s="167">
        <f>ROUND(J103 + J104 + J105 + J106 + J107 + J108,2)</f>
        <v>0</v>
      </c>
      <c r="K102" s="34"/>
      <c r="L102" s="49"/>
      <c r="N102" s="168" t="s">
        <v>42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33"/>
      <c r="C103" s="34"/>
      <c r="D103" s="244" t="s">
        <v>111</v>
      </c>
      <c r="E103" s="243"/>
      <c r="F103" s="243"/>
      <c r="G103" s="34"/>
      <c r="H103" s="34"/>
      <c r="I103" s="34"/>
      <c r="J103" s="104">
        <v>0</v>
      </c>
      <c r="K103" s="34"/>
      <c r="L103" s="169"/>
      <c r="M103" s="170"/>
      <c r="N103" s="171" t="s">
        <v>43</v>
      </c>
      <c r="O103" s="170"/>
      <c r="P103" s="170"/>
      <c r="Q103" s="170"/>
      <c r="R103" s="170"/>
      <c r="S103" s="172"/>
      <c r="T103" s="172"/>
      <c r="U103" s="172"/>
      <c r="V103" s="172"/>
      <c r="W103" s="172"/>
      <c r="X103" s="172"/>
      <c r="Y103" s="172"/>
      <c r="Z103" s="172"/>
      <c r="AA103" s="172"/>
      <c r="AB103" s="172"/>
      <c r="AC103" s="172"/>
      <c r="AD103" s="172"/>
      <c r="AE103" s="172"/>
      <c r="AF103" s="170"/>
      <c r="AG103" s="170"/>
      <c r="AH103" s="170"/>
      <c r="AI103" s="170"/>
      <c r="AJ103" s="170"/>
      <c r="AK103" s="170"/>
      <c r="AL103" s="170"/>
      <c r="AM103" s="170"/>
      <c r="AN103" s="170"/>
      <c r="AO103" s="170"/>
      <c r="AP103" s="170"/>
      <c r="AQ103" s="170"/>
      <c r="AR103" s="170"/>
      <c r="AS103" s="170"/>
      <c r="AT103" s="170"/>
      <c r="AU103" s="170"/>
      <c r="AV103" s="170"/>
      <c r="AW103" s="170"/>
      <c r="AX103" s="170"/>
      <c r="AY103" s="173" t="s">
        <v>112</v>
      </c>
      <c r="AZ103" s="170"/>
      <c r="BA103" s="170"/>
      <c r="BB103" s="170"/>
      <c r="BC103" s="170"/>
      <c r="BD103" s="170"/>
      <c r="BE103" s="174">
        <f t="shared" ref="BE103:BE108" si="0">IF(N103="základní",J103,0)</f>
        <v>0</v>
      </c>
      <c r="BF103" s="174">
        <f t="shared" ref="BF103:BF108" si="1">IF(N103="snížená",J103,0)</f>
        <v>0</v>
      </c>
      <c r="BG103" s="174">
        <f t="shared" ref="BG103:BG108" si="2">IF(N103="zákl. přenesená",J103,0)</f>
        <v>0</v>
      </c>
      <c r="BH103" s="174">
        <f t="shared" ref="BH103:BH108" si="3">IF(N103="sníž. přenesená",J103,0)</f>
        <v>0</v>
      </c>
      <c r="BI103" s="174">
        <f t="shared" ref="BI103:BI108" si="4">IF(N103="nulová",J103,0)</f>
        <v>0</v>
      </c>
      <c r="BJ103" s="173" t="s">
        <v>86</v>
      </c>
      <c r="BK103" s="170"/>
      <c r="BL103" s="170"/>
      <c r="BM103" s="170"/>
    </row>
    <row r="104" spans="1:65" s="2" customFormat="1" ht="18" customHeight="1">
      <c r="A104" s="32"/>
      <c r="B104" s="33"/>
      <c r="C104" s="34"/>
      <c r="D104" s="244" t="s">
        <v>113</v>
      </c>
      <c r="E104" s="243"/>
      <c r="F104" s="243"/>
      <c r="G104" s="34"/>
      <c r="H104" s="34"/>
      <c r="I104" s="34"/>
      <c r="J104" s="104">
        <v>0</v>
      </c>
      <c r="K104" s="34"/>
      <c r="L104" s="169"/>
      <c r="M104" s="170"/>
      <c r="N104" s="171" t="s">
        <v>43</v>
      </c>
      <c r="O104" s="170"/>
      <c r="P104" s="170"/>
      <c r="Q104" s="170"/>
      <c r="R104" s="170"/>
      <c r="S104" s="172"/>
      <c r="T104" s="172"/>
      <c r="U104" s="172"/>
      <c r="V104" s="172"/>
      <c r="W104" s="172"/>
      <c r="X104" s="172"/>
      <c r="Y104" s="172"/>
      <c r="Z104" s="172"/>
      <c r="AA104" s="172"/>
      <c r="AB104" s="172"/>
      <c r="AC104" s="172"/>
      <c r="AD104" s="172"/>
      <c r="AE104" s="172"/>
      <c r="AF104" s="170"/>
      <c r="AG104" s="170"/>
      <c r="AH104" s="170"/>
      <c r="AI104" s="170"/>
      <c r="AJ104" s="170"/>
      <c r="AK104" s="170"/>
      <c r="AL104" s="170"/>
      <c r="AM104" s="170"/>
      <c r="AN104" s="170"/>
      <c r="AO104" s="170"/>
      <c r="AP104" s="170"/>
      <c r="AQ104" s="170"/>
      <c r="AR104" s="170"/>
      <c r="AS104" s="170"/>
      <c r="AT104" s="170"/>
      <c r="AU104" s="170"/>
      <c r="AV104" s="170"/>
      <c r="AW104" s="170"/>
      <c r="AX104" s="170"/>
      <c r="AY104" s="173" t="s">
        <v>112</v>
      </c>
      <c r="AZ104" s="170"/>
      <c r="BA104" s="170"/>
      <c r="BB104" s="170"/>
      <c r="BC104" s="170"/>
      <c r="BD104" s="170"/>
      <c r="BE104" s="174">
        <f t="shared" si="0"/>
        <v>0</v>
      </c>
      <c r="BF104" s="174">
        <f t="shared" si="1"/>
        <v>0</v>
      </c>
      <c r="BG104" s="174">
        <f t="shared" si="2"/>
        <v>0</v>
      </c>
      <c r="BH104" s="174">
        <f t="shared" si="3"/>
        <v>0</v>
      </c>
      <c r="BI104" s="174">
        <f t="shared" si="4"/>
        <v>0</v>
      </c>
      <c r="BJ104" s="173" t="s">
        <v>86</v>
      </c>
      <c r="BK104" s="170"/>
      <c r="BL104" s="170"/>
      <c r="BM104" s="170"/>
    </row>
    <row r="105" spans="1:65" s="2" customFormat="1" ht="18" customHeight="1">
      <c r="A105" s="32"/>
      <c r="B105" s="33"/>
      <c r="C105" s="34"/>
      <c r="D105" s="244" t="s">
        <v>114</v>
      </c>
      <c r="E105" s="243"/>
      <c r="F105" s="243"/>
      <c r="G105" s="34"/>
      <c r="H105" s="34"/>
      <c r="I105" s="34"/>
      <c r="J105" s="104">
        <v>0</v>
      </c>
      <c r="K105" s="34"/>
      <c r="L105" s="169"/>
      <c r="M105" s="170"/>
      <c r="N105" s="171" t="s">
        <v>43</v>
      </c>
      <c r="O105" s="170"/>
      <c r="P105" s="170"/>
      <c r="Q105" s="170"/>
      <c r="R105" s="170"/>
      <c r="S105" s="172"/>
      <c r="T105" s="172"/>
      <c r="U105" s="172"/>
      <c r="V105" s="172"/>
      <c r="W105" s="172"/>
      <c r="X105" s="172"/>
      <c r="Y105" s="172"/>
      <c r="Z105" s="172"/>
      <c r="AA105" s="172"/>
      <c r="AB105" s="172"/>
      <c r="AC105" s="172"/>
      <c r="AD105" s="172"/>
      <c r="AE105" s="172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170"/>
      <c r="AU105" s="170"/>
      <c r="AV105" s="170"/>
      <c r="AW105" s="170"/>
      <c r="AX105" s="170"/>
      <c r="AY105" s="173" t="s">
        <v>112</v>
      </c>
      <c r="AZ105" s="170"/>
      <c r="BA105" s="170"/>
      <c r="BB105" s="170"/>
      <c r="BC105" s="170"/>
      <c r="BD105" s="170"/>
      <c r="BE105" s="174">
        <f t="shared" si="0"/>
        <v>0</v>
      </c>
      <c r="BF105" s="174">
        <f t="shared" si="1"/>
        <v>0</v>
      </c>
      <c r="BG105" s="174">
        <f t="shared" si="2"/>
        <v>0</v>
      </c>
      <c r="BH105" s="174">
        <f t="shared" si="3"/>
        <v>0</v>
      </c>
      <c r="BI105" s="174">
        <f t="shared" si="4"/>
        <v>0</v>
      </c>
      <c r="BJ105" s="173" t="s">
        <v>86</v>
      </c>
      <c r="BK105" s="170"/>
      <c r="BL105" s="170"/>
      <c r="BM105" s="170"/>
    </row>
    <row r="106" spans="1:65" s="2" customFormat="1" ht="18" customHeight="1">
      <c r="A106" s="32"/>
      <c r="B106" s="33"/>
      <c r="C106" s="34"/>
      <c r="D106" s="244" t="s">
        <v>115</v>
      </c>
      <c r="E106" s="243"/>
      <c r="F106" s="243"/>
      <c r="G106" s="34"/>
      <c r="H106" s="34"/>
      <c r="I106" s="34"/>
      <c r="J106" s="104">
        <v>0</v>
      </c>
      <c r="K106" s="34"/>
      <c r="L106" s="169"/>
      <c r="M106" s="170"/>
      <c r="N106" s="171" t="s">
        <v>43</v>
      </c>
      <c r="O106" s="170"/>
      <c r="P106" s="170"/>
      <c r="Q106" s="170"/>
      <c r="R106" s="170"/>
      <c r="S106" s="172"/>
      <c r="T106" s="172"/>
      <c r="U106" s="172"/>
      <c r="V106" s="172"/>
      <c r="W106" s="172"/>
      <c r="X106" s="172"/>
      <c r="Y106" s="172"/>
      <c r="Z106" s="172"/>
      <c r="AA106" s="172"/>
      <c r="AB106" s="172"/>
      <c r="AC106" s="172"/>
      <c r="AD106" s="172"/>
      <c r="AE106" s="172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3" t="s">
        <v>112</v>
      </c>
      <c r="AZ106" s="170"/>
      <c r="BA106" s="170"/>
      <c r="BB106" s="170"/>
      <c r="BC106" s="170"/>
      <c r="BD106" s="170"/>
      <c r="BE106" s="174">
        <f t="shared" si="0"/>
        <v>0</v>
      </c>
      <c r="BF106" s="174">
        <f t="shared" si="1"/>
        <v>0</v>
      </c>
      <c r="BG106" s="174">
        <f t="shared" si="2"/>
        <v>0</v>
      </c>
      <c r="BH106" s="174">
        <f t="shared" si="3"/>
        <v>0</v>
      </c>
      <c r="BI106" s="174">
        <f t="shared" si="4"/>
        <v>0</v>
      </c>
      <c r="BJ106" s="173" t="s">
        <v>86</v>
      </c>
      <c r="BK106" s="170"/>
      <c r="BL106" s="170"/>
      <c r="BM106" s="170"/>
    </row>
    <row r="107" spans="1:65" s="2" customFormat="1" ht="18" customHeight="1">
      <c r="A107" s="32"/>
      <c r="B107" s="33"/>
      <c r="C107" s="34"/>
      <c r="D107" s="244" t="s">
        <v>116</v>
      </c>
      <c r="E107" s="243"/>
      <c r="F107" s="243"/>
      <c r="G107" s="34"/>
      <c r="H107" s="34"/>
      <c r="I107" s="34"/>
      <c r="J107" s="104">
        <v>0</v>
      </c>
      <c r="K107" s="34"/>
      <c r="L107" s="169"/>
      <c r="M107" s="170"/>
      <c r="N107" s="171" t="s">
        <v>43</v>
      </c>
      <c r="O107" s="170"/>
      <c r="P107" s="170"/>
      <c r="Q107" s="170"/>
      <c r="R107" s="170"/>
      <c r="S107" s="172"/>
      <c r="T107" s="172"/>
      <c r="U107" s="172"/>
      <c r="V107" s="172"/>
      <c r="W107" s="172"/>
      <c r="X107" s="172"/>
      <c r="Y107" s="172"/>
      <c r="Z107" s="172"/>
      <c r="AA107" s="172"/>
      <c r="AB107" s="172"/>
      <c r="AC107" s="172"/>
      <c r="AD107" s="172"/>
      <c r="AE107" s="172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170"/>
      <c r="AU107" s="170"/>
      <c r="AV107" s="170"/>
      <c r="AW107" s="170"/>
      <c r="AX107" s="170"/>
      <c r="AY107" s="173" t="s">
        <v>112</v>
      </c>
      <c r="AZ107" s="170"/>
      <c r="BA107" s="170"/>
      <c r="BB107" s="170"/>
      <c r="BC107" s="170"/>
      <c r="BD107" s="170"/>
      <c r="BE107" s="174">
        <f t="shared" si="0"/>
        <v>0</v>
      </c>
      <c r="BF107" s="174">
        <f t="shared" si="1"/>
        <v>0</v>
      </c>
      <c r="BG107" s="174">
        <f t="shared" si="2"/>
        <v>0</v>
      </c>
      <c r="BH107" s="174">
        <f t="shared" si="3"/>
        <v>0</v>
      </c>
      <c r="BI107" s="174">
        <f t="shared" si="4"/>
        <v>0</v>
      </c>
      <c r="BJ107" s="173" t="s">
        <v>86</v>
      </c>
      <c r="BK107" s="170"/>
      <c r="BL107" s="170"/>
      <c r="BM107" s="170"/>
    </row>
    <row r="108" spans="1:65" s="2" customFormat="1" ht="18" customHeight="1">
      <c r="A108" s="32"/>
      <c r="B108" s="33"/>
      <c r="C108" s="34"/>
      <c r="D108" s="103" t="s">
        <v>117</v>
      </c>
      <c r="E108" s="34"/>
      <c r="F108" s="34"/>
      <c r="G108" s="34"/>
      <c r="H108" s="34"/>
      <c r="I108" s="34"/>
      <c r="J108" s="104">
        <f>ROUND(J30*T108,2)</f>
        <v>0</v>
      </c>
      <c r="K108" s="34"/>
      <c r="L108" s="169"/>
      <c r="M108" s="170"/>
      <c r="N108" s="171" t="s">
        <v>43</v>
      </c>
      <c r="O108" s="170"/>
      <c r="P108" s="170"/>
      <c r="Q108" s="170"/>
      <c r="R108" s="170"/>
      <c r="S108" s="172"/>
      <c r="T108" s="172"/>
      <c r="U108" s="172"/>
      <c r="V108" s="172"/>
      <c r="W108" s="172"/>
      <c r="X108" s="172"/>
      <c r="Y108" s="172"/>
      <c r="Z108" s="172"/>
      <c r="AA108" s="172"/>
      <c r="AB108" s="172"/>
      <c r="AC108" s="172"/>
      <c r="AD108" s="172"/>
      <c r="AE108" s="172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3" t="s">
        <v>118</v>
      </c>
      <c r="AZ108" s="170"/>
      <c r="BA108" s="170"/>
      <c r="BB108" s="170"/>
      <c r="BC108" s="170"/>
      <c r="BD108" s="170"/>
      <c r="BE108" s="174">
        <f t="shared" si="0"/>
        <v>0</v>
      </c>
      <c r="BF108" s="174">
        <f t="shared" si="1"/>
        <v>0</v>
      </c>
      <c r="BG108" s="174">
        <f t="shared" si="2"/>
        <v>0</v>
      </c>
      <c r="BH108" s="174">
        <f t="shared" si="3"/>
        <v>0</v>
      </c>
      <c r="BI108" s="174">
        <f t="shared" si="4"/>
        <v>0</v>
      </c>
      <c r="BJ108" s="173" t="s">
        <v>86</v>
      </c>
      <c r="BK108" s="170"/>
      <c r="BL108" s="170"/>
      <c r="BM108" s="170"/>
    </row>
    <row r="109" spans="1:65" s="2" customFormat="1" ht="10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12" t="s">
        <v>97</v>
      </c>
      <c r="D110" s="113"/>
      <c r="E110" s="113"/>
      <c r="F110" s="113"/>
      <c r="G110" s="113"/>
      <c r="H110" s="113"/>
      <c r="I110" s="113"/>
      <c r="J110" s="114">
        <f>ROUND(J96+J102,2)</f>
        <v>0</v>
      </c>
      <c r="K110" s="113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7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7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5" customHeight="1">
      <c r="A116" s="32"/>
      <c r="B116" s="33"/>
      <c r="C116" s="20" t="s">
        <v>119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7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6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6.25" customHeight="1">
      <c r="A119" s="32"/>
      <c r="B119" s="33"/>
      <c r="C119" s="34"/>
      <c r="D119" s="34"/>
      <c r="E119" s="276" t="str">
        <f>E7</f>
        <v>Rekonstrukce sociálního zařízení na ZŠ Komenského 2, Břeclav, Poštorná</v>
      </c>
      <c r="F119" s="277"/>
      <c r="G119" s="277"/>
      <c r="H119" s="277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99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22" t="str">
        <f>E9</f>
        <v>3 - Ústřední topení</v>
      </c>
      <c r="F121" s="278"/>
      <c r="G121" s="278"/>
      <c r="H121" s="278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7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20</v>
      </c>
      <c r="D123" s="34"/>
      <c r="E123" s="34"/>
      <c r="F123" s="24" t="str">
        <f>F12</f>
        <v>ZŠ Komenského 2, Břeclav</v>
      </c>
      <c r="G123" s="34"/>
      <c r="H123" s="34"/>
      <c r="I123" s="26" t="s">
        <v>22</v>
      </c>
      <c r="J123" s="64" t="str">
        <f>IF(J12="","",J12)</f>
        <v>15. 4. 2024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7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40" customHeight="1">
      <c r="A125" s="32"/>
      <c r="B125" s="33"/>
      <c r="C125" s="26" t="s">
        <v>24</v>
      </c>
      <c r="D125" s="34"/>
      <c r="E125" s="34"/>
      <c r="F125" s="24" t="str">
        <f>E15</f>
        <v xml:space="preserve">Měsro Břeclav, nám.T.G.Masaryka 42/3, 690 81 </v>
      </c>
      <c r="G125" s="34"/>
      <c r="H125" s="34"/>
      <c r="I125" s="26" t="s">
        <v>30</v>
      </c>
      <c r="J125" s="29" t="str">
        <f>E21</f>
        <v>ing. Jan Beneš, Dolní Luční 115/3, 691 41 Břeclav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15" customHeight="1">
      <c r="A126" s="32"/>
      <c r="B126" s="33"/>
      <c r="C126" s="26" t="s">
        <v>28</v>
      </c>
      <c r="D126" s="34"/>
      <c r="E126" s="34"/>
      <c r="F126" s="24" t="str">
        <f>IF(E18="","",E18)</f>
        <v>Vyplň údaj</v>
      </c>
      <c r="G126" s="34"/>
      <c r="H126" s="34"/>
      <c r="I126" s="26" t="s">
        <v>33</v>
      </c>
      <c r="J126" s="29" t="str">
        <f>E24</f>
        <v xml:space="preserve"> 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2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75"/>
      <c r="B128" s="176"/>
      <c r="C128" s="177" t="s">
        <v>120</v>
      </c>
      <c r="D128" s="178" t="s">
        <v>63</v>
      </c>
      <c r="E128" s="178" t="s">
        <v>59</v>
      </c>
      <c r="F128" s="178" t="s">
        <v>60</v>
      </c>
      <c r="G128" s="178" t="s">
        <v>121</v>
      </c>
      <c r="H128" s="178" t="s">
        <v>122</v>
      </c>
      <c r="I128" s="178" t="s">
        <v>123</v>
      </c>
      <c r="J128" s="179" t="s">
        <v>104</v>
      </c>
      <c r="K128" s="180" t="s">
        <v>124</v>
      </c>
      <c r="L128" s="181"/>
      <c r="M128" s="73" t="s">
        <v>1</v>
      </c>
      <c r="N128" s="74" t="s">
        <v>42</v>
      </c>
      <c r="O128" s="74" t="s">
        <v>125</v>
      </c>
      <c r="P128" s="74" t="s">
        <v>126</v>
      </c>
      <c r="Q128" s="74" t="s">
        <v>127</v>
      </c>
      <c r="R128" s="74" t="s">
        <v>128</v>
      </c>
      <c r="S128" s="74" t="s">
        <v>129</v>
      </c>
      <c r="T128" s="75" t="s">
        <v>130</v>
      </c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</row>
    <row r="129" spans="1:65" s="2" customFormat="1" ht="22.75" customHeight="1">
      <c r="A129" s="32"/>
      <c r="B129" s="33"/>
      <c r="C129" s="80" t="s">
        <v>131</v>
      </c>
      <c r="D129" s="34"/>
      <c r="E129" s="34"/>
      <c r="F129" s="34"/>
      <c r="G129" s="34"/>
      <c r="H129" s="34"/>
      <c r="I129" s="34"/>
      <c r="J129" s="182">
        <f>BK129</f>
        <v>0</v>
      </c>
      <c r="K129" s="34"/>
      <c r="L129" s="35"/>
      <c r="M129" s="76"/>
      <c r="N129" s="183"/>
      <c r="O129" s="77"/>
      <c r="P129" s="184">
        <f>P130</f>
        <v>0</v>
      </c>
      <c r="Q129" s="77"/>
      <c r="R129" s="184">
        <f>R130</f>
        <v>0.11544</v>
      </c>
      <c r="S129" s="77"/>
      <c r="T129" s="185">
        <f>T130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77</v>
      </c>
      <c r="AU129" s="14" t="s">
        <v>106</v>
      </c>
      <c r="BK129" s="186">
        <f>BK130</f>
        <v>0</v>
      </c>
    </row>
    <row r="130" spans="1:65" s="12" customFormat="1" ht="25.9" customHeight="1">
      <c r="B130" s="187"/>
      <c r="C130" s="188"/>
      <c r="D130" s="189" t="s">
        <v>77</v>
      </c>
      <c r="E130" s="190" t="s">
        <v>132</v>
      </c>
      <c r="F130" s="190" t="s">
        <v>133</v>
      </c>
      <c r="G130" s="188"/>
      <c r="H130" s="188"/>
      <c r="I130" s="191"/>
      <c r="J130" s="192">
        <f>BK130</f>
        <v>0</v>
      </c>
      <c r="K130" s="188"/>
      <c r="L130" s="193"/>
      <c r="M130" s="194"/>
      <c r="N130" s="195"/>
      <c r="O130" s="195"/>
      <c r="P130" s="196">
        <f>P131+P139</f>
        <v>0</v>
      </c>
      <c r="Q130" s="195"/>
      <c r="R130" s="196">
        <f>R131+R139</f>
        <v>0.11544</v>
      </c>
      <c r="S130" s="195"/>
      <c r="T130" s="197">
        <f>T131+T139</f>
        <v>0</v>
      </c>
      <c r="AR130" s="198" t="s">
        <v>88</v>
      </c>
      <c r="AT130" s="199" t="s">
        <v>77</v>
      </c>
      <c r="AU130" s="199" t="s">
        <v>78</v>
      </c>
      <c r="AY130" s="198" t="s">
        <v>134</v>
      </c>
      <c r="BK130" s="200">
        <f>BK131+BK139</f>
        <v>0</v>
      </c>
    </row>
    <row r="131" spans="1:65" s="12" customFormat="1" ht="22.75" customHeight="1">
      <c r="B131" s="187"/>
      <c r="C131" s="188"/>
      <c r="D131" s="189" t="s">
        <v>77</v>
      </c>
      <c r="E131" s="201" t="s">
        <v>135</v>
      </c>
      <c r="F131" s="201" t="s">
        <v>136</v>
      </c>
      <c r="G131" s="188"/>
      <c r="H131" s="188"/>
      <c r="I131" s="191"/>
      <c r="J131" s="202">
        <f>BK131</f>
        <v>0</v>
      </c>
      <c r="K131" s="188"/>
      <c r="L131" s="193"/>
      <c r="M131" s="194"/>
      <c r="N131" s="195"/>
      <c r="O131" s="195"/>
      <c r="P131" s="196">
        <f>SUM(P132:P138)</f>
        <v>0</v>
      </c>
      <c r="Q131" s="195"/>
      <c r="R131" s="196">
        <f>SUM(R132:R138)</f>
        <v>5.3839999999999999E-2</v>
      </c>
      <c r="S131" s="195"/>
      <c r="T131" s="197">
        <f>SUM(T132:T138)</f>
        <v>0</v>
      </c>
      <c r="AR131" s="198" t="s">
        <v>88</v>
      </c>
      <c r="AT131" s="199" t="s">
        <v>77</v>
      </c>
      <c r="AU131" s="199" t="s">
        <v>86</v>
      </c>
      <c r="AY131" s="198" t="s">
        <v>134</v>
      </c>
      <c r="BK131" s="200">
        <f>SUM(BK132:BK138)</f>
        <v>0</v>
      </c>
    </row>
    <row r="132" spans="1:65" s="2" customFormat="1" ht="24.15" customHeight="1">
      <c r="A132" s="32"/>
      <c r="B132" s="33"/>
      <c r="C132" s="203" t="s">
        <v>86</v>
      </c>
      <c r="D132" s="203" t="s">
        <v>137</v>
      </c>
      <c r="E132" s="204" t="s">
        <v>138</v>
      </c>
      <c r="F132" s="205" t="s">
        <v>139</v>
      </c>
      <c r="G132" s="206" t="s">
        <v>140</v>
      </c>
      <c r="H132" s="207">
        <v>32</v>
      </c>
      <c r="I132" s="208"/>
      <c r="J132" s="209">
        <f t="shared" ref="J132:J138" si="5">ROUND(I132*H132,2)</f>
        <v>0</v>
      </c>
      <c r="K132" s="210"/>
      <c r="L132" s="35"/>
      <c r="M132" s="211" t="s">
        <v>1</v>
      </c>
      <c r="N132" s="212" t="s">
        <v>43</v>
      </c>
      <c r="O132" s="69"/>
      <c r="P132" s="213">
        <f t="shared" ref="P132:P138" si="6">O132*H132</f>
        <v>0</v>
      </c>
      <c r="Q132" s="213">
        <v>4.6000000000000001E-4</v>
      </c>
      <c r="R132" s="213">
        <f t="shared" ref="R132:R138" si="7">Q132*H132</f>
        <v>1.472E-2</v>
      </c>
      <c r="S132" s="213">
        <v>0</v>
      </c>
      <c r="T132" s="214">
        <f t="shared" ref="T132:T138" si="8"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5" t="s">
        <v>141</v>
      </c>
      <c r="AT132" s="215" t="s">
        <v>137</v>
      </c>
      <c r="AU132" s="215" t="s">
        <v>88</v>
      </c>
      <c r="AY132" s="14" t="s">
        <v>134</v>
      </c>
      <c r="BE132" s="108">
        <f t="shared" ref="BE132:BE138" si="9">IF(N132="základní",J132,0)</f>
        <v>0</v>
      </c>
      <c r="BF132" s="108">
        <f t="shared" ref="BF132:BF138" si="10">IF(N132="snížená",J132,0)</f>
        <v>0</v>
      </c>
      <c r="BG132" s="108">
        <f t="shared" ref="BG132:BG138" si="11">IF(N132="zákl. přenesená",J132,0)</f>
        <v>0</v>
      </c>
      <c r="BH132" s="108">
        <f t="shared" ref="BH132:BH138" si="12">IF(N132="sníž. přenesená",J132,0)</f>
        <v>0</v>
      </c>
      <c r="BI132" s="108">
        <f t="shared" ref="BI132:BI138" si="13">IF(N132="nulová",J132,0)</f>
        <v>0</v>
      </c>
      <c r="BJ132" s="14" t="s">
        <v>86</v>
      </c>
      <c r="BK132" s="108">
        <f t="shared" ref="BK132:BK138" si="14">ROUND(I132*H132,2)</f>
        <v>0</v>
      </c>
      <c r="BL132" s="14" t="s">
        <v>141</v>
      </c>
      <c r="BM132" s="215" t="s">
        <v>142</v>
      </c>
    </row>
    <row r="133" spans="1:65" s="2" customFormat="1" ht="24.15" customHeight="1">
      <c r="A133" s="32"/>
      <c r="B133" s="33"/>
      <c r="C133" s="203" t="s">
        <v>88</v>
      </c>
      <c r="D133" s="203" t="s">
        <v>137</v>
      </c>
      <c r="E133" s="204" t="s">
        <v>143</v>
      </c>
      <c r="F133" s="205" t="s">
        <v>144</v>
      </c>
      <c r="G133" s="206" t="s">
        <v>140</v>
      </c>
      <c r="H133" s="207">
        <v>32</v>
      </c>
      <c r="I133" s="208"/>
      <c r="J133" s="209">
        <f t="shared" si="5"/>
        <v>0</v>
      </c>
      <c r="K133" s="210"/>
      <c r="L133" s="35"/>
      <c r="M133" s="211" t="s">
        <v>1</v>
      </c>
      <c r="N133" s="212" t="s">
        <v>43</v>
      </c>
      <c r="O133" s="69"/>
      <c r="P133" s="213">
        <f t="shared" si="6"/>
        <v>0</v>
      </c>
      <c r="Q133" s="213">
        <v>5.5999999999999995E-4</v>
      </c>
      <c r="R133" s="213">
        <f t="shared" si="7"/>
        <v>1.7919999999999998E-2</v>
      </c>
      <c r="S133" s="213">
        <v>0</v>
      </c>
      <c r="T133" s="214">
        <f t="shared" si="8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5" t="s">
        <v>141</v>
      </c>
      <c r="AT133" s="215" t="s">
        <v>137</v>
      </c>
      <c r="AU133" s="215" t="s">
        <v>88</v>
      </c>
      <c r="AY133" s="14" t="s">
        <v>134</v>
      </c>
      <c r="BE133" s="108">
        <f t="shared" si="9"/>
        <v>0</v>
      </c>
      <c r="BF133" s="108">
        <f t="shared" si="10"/>
        <v>0</v>
      </c>
      <c r="BG133" s="108">
        <f t="shared" si="11"/>
        <v>0</v>
      </c>
      <c r="BH133" s="108">
        <f t="shared" si="12"/>
        <v>0</v>
      </c>
      <c r="BI133" s="108">
        <f t="shared" si="13"/>
        <v>0</v>
      </c>
      <c r="BJ133" s="14" t="s">
        <v>86</v>
      </c>
      <c r="BK133" s="108">
        <f t="shared" si="14"/>
        <v>0</v>
      </c>
      <c r="BL133" s="14" t="s">
        <v>141</v>
      </c>
      <c r="BM133" s="215" t="s">
        <v>145</v>
      </c>
    </row>
    <row r="134" spans="1:65" s="2" customFormat="1" ht="24.15" customHeight="1">
      <c r="A134" s="32"/>
      <c r="B134" s="33"/>
      <c r="C134" s="203" t="s">
        <v>83</v>
      </c>
      <c r="D134" s="203" t="s">
        <v>137</v>
      </c>
      <c r="E134" s="204" t="s">
        <v>146</v>
      </c>
      <c r="F134" s="205" t="s">
        <v>147</v>
      </c>
      <c r="G134" s="206" t="s">
        <v>140</v>
      </c>
      <c r="H134" s="207">
        <v>24</v>
      </c>
      <c r="I134" s="208"/>
      <c r="J134" s="209">
        <f t="shared" si="5"/>
        <v>0</v>
      </c>
      <c r="K134" s="210"/>
      <c r="L134" s="35"/>
      <c r="M134" s="211" t="s">
        <v>1</v>
      </c>
      <c r="N134" s="212" t="s">
        <v>43</v>
      </c>
      <c r="O134" s="69"/>
      <c r="P134" s="213">
        <f t="shared" si="6"/>
        <v>0</v>
      </c>
      <c r="Q134" s="213">
        <v>6.9999999999999999E-4</v>
      </c>
      <c r="R134" s="213">
        <f t="shared" si="7"/>
        <v>1.6799999999999999E-2</v>
      </c>
      <c r="S134" s="213">
        <v>0</v>
      </c>
      <c r="T134" s="214">
        <f t="shared" si="8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5" t="s">
        <v>141</v>
      </c>
      <c r="AT134" s="215" t="s">
        <v>137</v>
      </c>
      <c r="AU134" s="215" t="s">
        <v>88</v>
      </c>
      <c r="AY134" s="14" t="s">
        <v>134</v>
      </c>
      <c r="BE134" s="108">
        <f t="shared" si="9"/>
        <v>0</v>
      </c>
      <c r="BF134" s="108">
        <f t="shared" si="10"/>
        <v>0</v>
      </c>
      <c r="BG134" s="108">
        <f t="shared" si="11"/>
        <v>0</v>
      </c>
      <c r="BH134" s="108">
        <f t="shared" si="12"/>
        <v>0</v>
      </c>
      <c r="BI134" s="108">
        <f t="shared" si="13"/>
        <v>0</v>
      </c>
      <c r="BJ134" s="14" t="s">
        <v>86</v>
      </c>
      <c r="BK134" s="108">
        <f t="shared" si="14"/>
        <v>0</v>
      </c>
      <c r="BL134" s="14" t="s">
        <v>141</v>
      </c>
      <c r="BM134" s="215" t="s">
        <v>148</v>
      </c>
    </row>
    <row r="135" spans="1:65" s="2" customFormat="1" ht="16.5" customHeight="1">
      <c r="A135" s="32"/>
      <c r="B135" s="33"/>
      <c r="C135" s="203" t="s">
        <v>149</v>
      </c>
      <c r="D135" s="203" t="s">
        <v>137</v>
      </c>
      <c r="E135" s="204" t="s">
        <v>150</v>
      </c>
      <c r="F135" s="205" t="s">
        <v>151</v>
      </c>
      <c r="G135" s="206" t="s">
        <v>140</v>
      </c>
      <c r="H135" s="207">
        <v>88</v>
      </c>
      <c r="I135" s="208"/>
      <c r="J135" s="209">
        <f t="shared" si="5"/>
        <v>0</v>
      </c>
      <c r="K135" s="210"/>
      <c r="L135" s="35"/>
      <c r="M135" s="211" t="s">
        <v>1</v>
      </c>
      <c r="N135" s="212" t="s">
        <v>43</v>
      </c>
      <c r="O135" s="69"/>
      <c r="P135" s="213">
        <f t="shared" si="6"/>
        <v>0</v>
      </c>
      <c r="Q135" s="213">
        <v>0</v>
      </c>
      <c r="R135" s="213">
        <f t="shared" si="7"/>
        <v>0</v>
      </c>
      <c r="S135" s="213">
        <v>0</v>
      </c>
      <c r="T135" s="214">
        <f t="shared" si="8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5" t="s">
        <v>141</v>
      </c>
      <c r="AT135" s="215" t="s">
        <v>137</v>
      </c>
      <c r="AU135" s="215" t="s">
        <v>88</v>
      </c>
      <c r="AY135" s="14" t="s">
        <v>134</v>
      </c>
      <c r="BE135" s="108">
        <f t="shared" si="9"/>
        <v>0</v>
      </c>
      <c r="BF135" s="108">
        <f t="shared" si="10"/>
        <v>0</v>
      </c>
      <c r="BG135" s="108">
        <f t="shared" si="11"/>
        <v>0</v>
      </c>
      <c r="BH135" s="108">
        <f t="shared" si="12"/>
        <v>0</v>
      </c>
      <c r="BI135" s="108">
        <f t="shared" si="13"/>
        <v>0</v>
      </c>
      <c r="BJ135" s="14" t="s">
        <v>86</v>
      </c>
      <c r="BK135" s="108">
        <f t="shared" si="14"/>
        <v>0</v>
      </c>
      <c r="BL135" s="14" t="s">
        <v>141</v>
      </c>
      <c r="BM135" s="215" t="s">
        <v>152</v>
      </c>
    </row>
    <row r="136" spans="1:65" s="2" customFormat="1" ht="24.15" customHeight="1">
      <c r="A136" s="32"/>
      <c r="B136" s="33"/>
      <c r="C136" s="203" t="s">
        <v>153</v>
      </c>
      <c r="D136" s="203" t="s">
        <v>137</v>
      </c>
      <c r="E136" s="204" t="s">
        <v>154</v>
      </c>
      <c r="F136" s="205" t="s">
        <v>155</v>
      </c>
      <c r="G136" s="206" t="s">
        <v>140</v>
      </c>
      <c r="H136" s="207">
        <v>88</v>
      </c>
      <c r="I136" s="208"/>
      <c r="J136" s="209">
        <f t="shared" si="5"/>
        <v>0</v>
      </c>
      <c r="K136" s="210"/>
      <c r="L136" s="35"/>
      <c r="M136" s="211" t="s">
        <v>1</v>
      </c>
      <c r="N136" s="212" t="s">
        <v>43</v>
      </c>
      <c r="O136" s="69"/>
      <c r="P136" s="213">
        <f t="shared" si="6"/>
        <v>0</v>
      </c>
      <c r="Q136" s="213">
        <v>5.0000000000000002E-5</v>
      </c>
      <c r="R136" s="213">
        <f t="shared" si="7"/>
        <v>4.4000000000000003E-3</v>
      </c>
      <c r="S136" s="213">
        <v>0</v>
      </c>
      <c r="T136" s="214">
        <f t="shared" si="8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5" t="s">
        <v>141</v>
      </c>
      <c r="AT136" s="215" t="s">
        <v>137</v>
      </c>
      <c r="AU136" s="215" t="s">
        <v>88</v>
      </c>
      <c r="AY136" s="14" t="s">
        <v>134</v>
      </c>
      <c r="BE136" s="108">
        <f t="shared" si="9"/>
        <v>0</v>
      </c>
      <c r="BF136" s="108">
        <f t="shared" si="10"/>
        <v>0</v>
      </c>
      <c r="BG136" s="108">
        <f t="shared" si="11"/>
        <v>0</v>
      </c>
      <c r="BH136" s="108">
        <f t="shared" si="12"/>
        <v>0</v>
      </c>
      <c r="BI136" s="108">
        <f t="shared" si="13"/>
        <v>0</v>
      </c>
      <c r="BJ136" s="14" t="s">
        <v>86</v>
      </c>
      <c r="BK136" s="108">
        <f t="shared" si="14"/>
        <v>0</v>
      </c>
      <c r="BL136" s="14" t="s">
        <v>141</v>
      </c>
      <c r="BM136" s="215" t="s">
        <v>156</v>
      </c>
    </row>
    <row r="137" spans="1:65" s="2" customFormat="1" ht="24.15" customHeight="1">
      <c r="A137" s="32"/>
      <c r="B137" s="33"/>
      <c r="C137" s="203" t="s">
        <v>157</v>
      </c>
      <c r="D137" s="203" t="s">
        <v>137</v>
      </c>
      <c r="E137" s="204" t="s">
        <v>158</v>
      </c>
      <c r="F137" s="205" t="s">
        <v>159</v>
      </c>
      <c r="G137" s="206" t="s">
        <v>160</v>
      </c>
      <c r="H137" s="216"/>
      <c r="I137" s="208"/>
      <c r="J137" s="209">
        <f t="shared" si="5"/>
        <v>0</v>
      </c>
      <c r="K137" s="210"/>
      <c r="L137" s="35"/>
      <c r="M137" s="211" t="s">
        <v>1</v>
      </c>
      <c r="N137" s="212" t="s">
        <v>43</v>
      </c>
      <c r="O137" s="69"/>
      <c r="P137" s="213">
        <f t="shared" si="6"/>
        <v>0</v>
      </c>
      <c r="Q137" s="213">
        <v>0</v>
      </c>
      <c r="R137" s="213">
        <f t="shared" si="7"/>
        <v>0</v>
      </c>
      <c r="S137" s="213">
        <v>0</v>
      </c>
      <c r="T137" s="214">
        <f t="shared" si="8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5" t="s">
        <v>141</v>
      </c>
      <c r="AT137" s="215" t="s">
        <v>137</v>
      </c>
      <c r="AU137" s="215" t="s">
        <v>88</v>
      </c>
      <c r="AY137" s="14" t="s">
        <v>134</v>
      </c>
      <c r="BE137" s="108">
        <f t="shared" si="9"/>
        <v>0</v>
      </c>
      <c r="BF137" s="108">
        <f t="shared" si="10"/>
        <v>0</v>
      </c>
      <c r="BG137" s="108">
        <f t="shared" si="11"/>
        <v>0</v>
      </c>
      <c r="BH137" s="108">
        <f t="shared" si="12"/>
        <v>0</v>
      </c>
      <c r="BI137" s="108">
        <f t="shared" si="13"/>
        <v>0</v>
      </c>
      <c r="BJ137" s="14" t="s">
        <v>86</v>
      </c>
      <c r="BK137" s="108">
        <f t="shared" si="14"/>
        <v>0</v>
      </c>
      <c r="BL137" s="14" t="s">
        <v>141</v>
      </c>
      <c r="BM137" s="215" t="s">
        <v>161</v>
      </c>
    </row>
    <row r="138" spans="1:65" s="2" customFormat="1" ht="37.75" customHeight="1">
      <c r="A138" s="32"/>
      <c r="B138" s="33"/>
      <c r="C138" s="203" t="s">
        <v>162</v>
      </c>
      <c r="D138" s="203" t="s">
        <v>137</v>
      </c>
      <c r="E138" s="204" t="s">
        <v>163</v>
      </c>
      <c r="F138" s="205" t="s">
        <v>164</v>
      </c>
      <c r="G138" s="206" t="s">
        <v>165</v>
      </c>
      <c r="H138" s="207">
        <v>1</v>
      </c>
      <c r="I138" s="208"/>
      <c r="J138" s="209">
        <f t="shared" si="5"/>
        <v>0</v>
      </c>
      <c r="K138" s="210"/>
      <c r="L138" s="35"/>
      <c r="M138" s="211" t="s">
        <v>1</v>
      </c>
      <c r="N138" s="212" t="s">
        <v>43</v>
      </c>
      <c r="O138" s="69"/>
      <c r="P138" s="213">
        <f t="shared" si="6"/>
        <v>0</v>
      </c>
      <c r="Q138" s="213">
        <v>0</v>
      </c>
      <c r="R138" s="213">
        <f t="shared" si="7"/>
        <v>0</v>
      </c>
      <c r="S138" s="213">
        <v>0</v>
      </c>
      <c r="T138" s="214">
        <f t="shared" si="8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5" t="s">
        <v>141</v>
      </c>
      <c r="AT138" s="215" t="s">
        <v>137</v>
      </c>
      <c r="AU138" s="215" t="s">
        <v>88</v>
      </c>
      <c r="AY138" s="14" t="s">
        <v>134</v>
      </c>
      <c r="BE138" s="108">
        <f t="shared" si="9"/>
        <v>0</v>
      </c>
      <c r="BF138" s="108">
        <f t="shared" si="10"/>
        <v>0</v>
      </c>
      <c r="BG138" s="108">
        <f t="shared" si="11"/>
        <v>0</v>
      </c>
      <c r="BH138" s="108">
        <f t="shared" si="12"/>
        <v>0</v>
      </c>
      <c r="BI138" s="108">
        <f t="shared" si="13"/>
        <v>0</v>
      </c>
      <c r="BJ138" s="14" t="s">
        <v>86</v>
      </c>
      <c r="BK138" s="108">
        <f t="shared" si="14"/>
        <v>0</v>
      </c>
      <c r="BL138" s="14" t="s">
        <v>141</v>
      </c>
      <c r="BM138" s="215" t="s">
        <v>166</v>
      </c>
    </row>
    <row r="139" spans="1:65" s="12" customFormat="1" ht="22.75" customHeight="1">
      <c r="B139" s="187"/>
      <c r="C139" s="188"/>
      <c r="D139" s="189" t="s">
        <v>77</v>
      </c>
      <c r="E139" s="201" t="s">
        <v>167</v>
      </c>
      <c r="F139" s="201" t="s">
        <v>168</v>
      </c>
      <c r="G139" s="188"/>
      <c r="H139" s="188"/>
      <c r="I139" s="191"/>
      <c r="J139" s="202">
        <f>BK139</f>
        <v>0</v>
      </c>
      <c r="K139" s="188"/>
      <c r="L139" s="193"/>
      <c r="M139" s="194"/>
      <c r="N139" s="195"/>
      <c r="O139" s="195"/>
      <c r="P139" s="196">
        <f>SUM(P140:P143)</f>
        <v>0</v>
      </c>
      <c r="Q139" s="195"/>
      <c r="R139" s="196">
        <f>SUM(R140:R143)</f>
        <v>6.1600000000000002E-2</v>
      </c>
      <c r="S139" s="195"/>
      <c r="T139" s="197">
        <f>SUM(T140:T143)</f>
        <v>0</v>
      </c>
      <c r="AR139" s="198" t="s">
        <v>88</v>
      </c>
      <c r="AT139" s="199" t="s">
        <v>77</v>
      </c>
      <c r="AU139" s="199" t="s">
        <v>86</v>
      </c>
      <c r="AY139" s="198" t="s">
        <v>134</v>
      </c>
      <c r="BK139" s="200">
        <f>SUM(BK140:BK143)</f>
        <v>0</v>
      </c>
    </row>
    <row r="140" spans="1:65" s="2" customFormat="1" ht="21.75" customHeight="1">
      <c r="A140" s="32"/>
      <c r="B140" s="33"/>
      <c r="C140" s="203" t="s">
        <v>169</v>
      </c>
      <c r="D140" s="203" t="s">
        <v>137</v>
      </c>
      <c r="E140" s="204" t="s">
        <v>170</v>
      </c>
      <c r="F140" s="205" t="s">
        <v>171</v>
      </c>
      <c r="G140" s="206" t="s">
        <v>172</v>
      </c>
      <c r="H140" s="207">
        <v>4</v>
      </c>
      <c r="I140" s="208"/>
      <c r="J140" s="209">
        <f>ROUND(I140*H140,2)</f>
        <v>0</v>
      </c>
      <c r="K140" s="210"/>
      <c r="L140" s="35"/>
      <c r="M140" s="211" t="s">
        <v>1</v>
      </c>
      <c r="N140" s="212" t="s">
        <v>43</v>
      </c>
      <c r="O140" s="69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5" t="s">
        <v>141</v>
      </c>
      <c r="AT140" s="215" t="s">
        <v>137</v>
      </c>
      <c r="AU140" s="215" t="s">
        <v>88</v>
      </c>
      <c r="AY140" s="14" t="s">
        <v>134</v>
      </c>
      <c r="BE140" s="108">
        <f>IF(N140="základní",J140,0)</f>
        <v>0</v>
      </c>
      <c r="BF140" s="108">
        <f>IF(N140="snížená",J140,0)</f>
        <v>0</v>
      </c>
      <c r="BG140" s="108">
        <f>IF(N140="zákl. přenesená",J140,0)</f>
        <v>0</v>
      </c>
      <c r="BH140" s="108">
        <f>IF(N140="sníž. přenesená",J140,0)</f>
        <v>0</v>
      </c>
      <c r="BI140" s="108">
        <f>IF(N140="nulová",J140,0)</f>
        <v>0</v>
      </c>
      <c r="BJ140" s="14" t="s">
        <v>86</v>
      </c>
      <c r="BK140" s="108">
        <f>ROUND(I140*H140,2)</f>
        <v>0</v>
      </c>
      <c r="BL140" s="14" t="s">
        <v>141</v>
      </c>
      <c r="BM140" s="215" t="s">
        <v>173</v>
      </c>
    </row>
    <row r="141" spans="1:65" s="2" customFormat="1" ht="24.15" customHeight="1">
      <c r="A141" s="32"/>
      <c r="B141" s="33"/>
      <c r="C141" s="203" t="s">
        <v>8</v>
      </c>
      <c r="D141" s="203" t="s">
        <v>137</v>
      </c>
      <c r="E141" s="204" t="s">
        <v>174</v>
      </c>
      <c r="F141" s="205" t="s">
        <v>175</v>
      </c>
      <c r="G141" s="206" t="s">
        <v>172</v>
      </c>
      <c r="H141" s="207">
        <v>2</v>
      </c>
      <c r="I141" s="208"/>
      <c r="J141" s="209">
        <f>ROUND(I141*H141,2)</f>
        <v>0</v>
      </c>
      <c r="K141" s="210"/>
      <c r="L141" s="35"/>
      <c r="M141" s="211" t="s">
        <v>1</v>
      </c>
      <c r="N141" s="212" t="s">
        <v>43</v>
      </c>
      <c r="O141" s="69"/>
      <c r="P141" s="213">
        <f>O141*H141</f>
        <v>0</v>
      </c>
      <c r="Q141" s="213">
        <v>1.54E-2</v>
      </c>
      <c r="R141" s="213">
        <f>Q141*H141</f>
        <v>3.0800000000000001E-2</v>
      </c>
      <c r="S141" s="213">
        <v>0</v>
      </c>
      <c r="T141" s="21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5" t="s">
        <v>141</v>
      </c>
      <c r="AT141" s="215" t="s">
        <v>137</v>
      </c>
      <c r="AU141" s="215" t="s">
        <v>88</v>
      </c>
      <c r="AY141" s="14" t="s">
        <v>134</v>
      </c>
      <c r="BE141" s="108">
        <f>IF(N141="základní",J141,0)</f>
        <v>0</v>
      </c>
      <c r="BF141" s="108">
        <f>IF(N141="snížená",J141,0)</f>
        <v>0</v>
      </c>
      <c r="BG141" s="108">
        <f>IF(N141="zákl. přenesená",J141,0)</f>
        <v>0</v>
      </c>
      <c r="BH141" s="108">
        <f>IF(N141="sníž. přenesená",J141,0)</f>
        <v>0</v>
      </c>
      <c r="BI141" s="108">
        <f>IF(N141="nulová",J141,0)</f>
        <v>0</v>
      </c>
      <c r="BJ141" s="14" t="s">
        <v>86</v>
      </c>
      <c r="BK141" s="108">
        <f>ROUND(I141*H141,2)</f>
        <v>0</v>
      </c>
      <c r="BL141" s="14" t="s">
        <v>141</v>
      </c>
      <c r="BM141" s="215" t="s">
        <v>176</v>
      </c>
    </row>
    <row r="142" spans="1:65" s="2" customFormat="1" ht="24.15" customHeight="1">
      <c r="A142" s="32"/>
      <c r="B142" s="33"/>
      <c r="C142" s="203" t="s">
        <v>177</v>
      </c>
      <c r="D142" s="203" t="s">
        <v>137</v>
      </c>
      <c r="E142" s="204" t="s">
        <v>178</v>
      </c>
      <c r="F142" s="205" t="s">
        <v>179</v>
      </c>
      <c r="G142" s="206" t="s">
        <v>172</v>
      </c>
      <c r="H142" s="207">
        <v>2</v>
      </c>
      <c r="I142" s="208"/>
      <c r="J142" s="209">
        <f>ROUND(I142*H142,2)</f>
        <v>0</v>
      </c>
      <c r="K142" s="210"/>
      <c r="L142" s="35"/>
      <c r="M142" s="211" t="s">
        <v>1</v>
      </c>
      <c r="N142" s="212" t="s">
        <v>43</v>
      </c>
      <c r="O142" s="69"/>
      <c r="P142" s="213">
        <f>O142*H142</f>
        <v>0</v>
      </c>
      <c r="Q142" s="213">
        <v>1.54E-2</v>
      </c>
      <c r="R142" s="213">
        <f>Q142*H142</f>
        <v>3.0800000000000001E-2</v>
      </c>
      <c r="S142" s="213">
        <v>0</v>
      </c>
      <c r="T142" s="21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5" t="s">
        <v>141</v>
      </c>
      <c r="AT142" s="215" t="s">
        <v>137</v>
      </c>
      <c r="AU142" s="215" t="s">
        <v>88</v>
      </c>
      <c r="AY142" s="14" t="s">
        <v>134</v>
      </c>
      <c r="BE142" s="108">
        <f>IF(N142="základní",J142,0)</f>
        <v>0</v>
      </c>
      <c r="BF142" s="108">
        <f>IF(N142="snížená",J142,0)</f>
        <v>0</v>
      </c>
      <c r="BG142" s="108">
        <f>IF(N142="zákl. přenesená",J142,0)</f>
        <v>0</v>
      </c>
      <c r="BH142" s="108">
        <f>IF(N142="sníž. přenesená",J142,0)</f>
        <v>0</v>
      </c>
      <c r="BI142" s="108">
        <f>IF(N142="nulová",J142,0)</f>
        <v>0</v>
      </c>
      <c r="BJ142" s="14" t="s">
        <v>86</v>
      </c>
      <c r="BK142" s="108">
        <f>ROUND(I142*H142,2)</f>
        <v>0</v>
      </c>
      <c r="BL142" s="14" t="s">
        <v>141</v>
      </c>
      <c r="BM142" s="215" t="s">
        <v>180</v>
      </c>
    </row>
    <row r="143" spans="1:65" s="2" customFormat="1" ht="24.15" customHeight="1">
      <c r="A143" s="32"/>
      <c r="B143" s="33"/>
      <c r="C143" s="203" t="s">
        <v>181</v>
      </c>
      <c r="D143" s="203" t="s">
        <v>137</v>
      </c>
      <c r="E143" s="204" t="s">
        <v>182</v>
      </c>
      <c r="F143" s="205" t="s">
        <v>183</v>
      </c>
      <c r="G143" s="206" t="s">
        <v>160</v>
      </c>
      <c r="H143" s="216"/>
      <c r="I143" s="208"/>
      <c r="J143" s="209">
        <f>ROUND(I143*H143,2)</f>
        <v>0</v>
      </c>
      <c r="K143" s="210"/>
      <c r="L143" s="35"/>
      <c r="M143" s="217" t="s">
        <v>1</v>
      </c>
      <c r="N143" s="218" t="s">
        <v>43</v>
      </c>
      <c r="O143" s="219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5" t="s">
        <v>141</v>
      </c>
      <c r="AT143" s="215" t="s">
        <v>137</v>
      </c>
      <c r="AU143" s="215" t="s">
        <v>88</v>
      </c>
      <c r="AY143" s="14" t="s">
        <v>134</v>
      </c>
      <c r="BE143" s="108">
        <f>IF(N143="základní",J143,0)</f>
        <v>0</v>
      </c>
      <c r="BF143" s="108">
        <f>IF(N143="snížená",J143,0)</f>
        <v>0</v>
      </c>
      <c r="BG143" s="108">
        <f>IF(N143="zákl. přenesená",J143,0)</f>
        <v>0</v>
      </c>
      <c r="BH143" s="108">
        <f>IF(N143="sníž. přenesená",J143,0)</f>
        <v>0</v>
      </c>
      <c r="BI143" s="108">
        <f>IF(N143="nulová",J143,0)</f>
        <v>0</v>
      </c>
      <c r="BJ143" s="14" t="s">
        <v>86</v>
      </c>
      <c r="BK143" s="108">
        <f>ROUND(I143*H143,2)</f>
        <v>0</v>
      </c>
      <c r="BL143" s="14" t="s">
        <v>141</v>
      </c>
      <c r="BM143" s="215" t="s">
        <v>184</v>
      </c>
    </row>
    <row r="144" spans="1:65" s="2" customFormat="1" ht="7" customHeight="1">
      <c r="A144" s="32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35"/>
      <c r="M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</sheetData>
  <sheetProtection algorithmName="SHA-512" hashValue="sUpPORLNUoPOaZ69R7PlE4I9/h605mfjnw9mRas4cHiUhrLRIR2NhWQObmszTsa/T4HBGqct5Zi01Vf70mD4FQ==" saltValue="W+eZwGTE1nJZGs0ojCu+TzFmgLNKf0+ypZy0Jwyj/u1IdQ1IilugwSefW0Dqbw9wXi3lFiEMpAzqF+e8fj5XQA==" spinCount="100000" sheet="1" objects="1" scenarios="1" formatColumns="0" formatRows="0" autoFilter="0"/>
  <autoFilter ref="C128:K143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3 - Ústřední topení</vt:lpstr>
      <vt:lpstr>'3 - Ústřední topení'!Názvy_tisku</vt:lpstr>
      <vt:lpstr>'Rekapitulace stavby'!Názvy_tisku</vt:lpstr>
      <vt:lpstr>'3 - Ústřední topení'!Oblast_tisku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FialaKarel-PC\Fiala Karel</dc:creator>
  <cp:lastModifiedBy>Fiala Karel</cp:lastModifiedBy>
  <dcterms:created xsi:type="dcterms:W3CDTF">2024-04-19T13:27:31Z</dcterms:created>
  <dcterms:modified xsi:type="dcterms:W3CDTF">2024-04-19T13:29:12Z</dcterms:modified>
</cp:coreProperties>
</file>