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92" yWindow="540" windowWidth="21756" windowHeight="8676"/>
  </bookViews>
  <sheets>
    <sheet name="Rekapitulace stavby" sheetId="1" r:id="rId1"/>
    <sheet name="23-056 - Rekonstrukce ško..." sheetId="2" r:id="rId2"/>
  </sheets>
  <definedNames>
    <definedName name="_xlnm._FilterDatabase" localSheetId="1" hidden="1">'23-056 - Rekonstrukce ško...'!$C$124:$K$266</definedName>
    <definedName name="_xlnm.Print_Titles" localSheetId="1">'23-056 - Rekonstrukce ško...'!$124:$124</definedName>
    <definedName name="_xlnm.Print_Titles" localSheetId="0">'Rekapitulace stavby'!$92:$92</definedName>
    <definedName name="_xlnm.Print_Area" localSheetId="1">'23-056 - Rekonstrukce ško...'!$C$4:$J$76,'23-056 - Rekonstrukce ško...'!$C$82:$J$108,'23-056 - Rekonstrukce ško...'!$C$114:$J$266</definedName>
    <definedName name="_xlnm.Print_Area" localSheetId="0">'Rekapitulace stavby'!$D$4:$AO$76,'Rekapitulace stavby'!$C$82:$AQ$96</definedName>
  </definedNames>
  <calcPr calcId="124519"/>
</workbook>
</file>

<file path=xl/calcChain.xml><?xml version="1.0" encoding="utf-8"?>
<calcChain xmlns="http://schemas.openxmlformats.org/spreadsheetml/2006/main">
  <c r="J35" i="2"/>
  <c r="J34"/>
  <c r="AY95" i="1"/>
  <c r="J33" i="2"/>
  <c r="AX95" i="1"/>
  <c r="BI266" i="2"/>
  <c r="BH266"/>
  <c r="BG266"/>
  <c r="BF266"/>
  <c r="T266"/>
  <c r="T265" s="1"/>
  <c r="R266"/>
  <c r="R265" s="1"/>
  <c r="P266"/>
  <c r="P265" s="1"/>
  <c r="BI264"/>
  <c r="BH264"/>
  <c r="BG264"/>
  <c r="BF264"/>
  <c r="T264"/>
  <c r="T263" s="1"/>
  <c r="R264"/>
  <c r="R263" s="1"/>
  <c r="P264"/>
  <c r="P263" s="1"/>
  <c r="BI262"/>
  <c r="BH262"/>
  <c r="BG262"/>
  <c r="BF262"/>
  <c r="T262"/>
  <c r="T261" s="1"/>
  <c r="R262"/>
  <c r="R261"/>
  <c r="P262"/>
  <c r="P261" s="1"/>
  <c r="BI260"/>
  <c r="BH260"/>
  <c r="BG260"/>
  <c r="BF260"/>
  <c r="T260"/>
  <c r="T259"/>
  <c r="R260"/>
  <c r="R259" s="1"/>
  <c r="P260"/>
  <c r="P259" s="1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T245" s="1"/>
  <c r="R246"/>
  <c r="R245" s="1"/>
  <c r="P246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0"/>
  <c r="J89"/>
  <c r="F89"/>
  <c r="F87"/>
  <c r="E85"/>
  <c r="J16"/>
  <c r="E16"/>
  <c r="F122" s="1"/>
  <c r="J15"/>
  <c r="J10"/>
  <c r="J87" s="1"/>
  <c r="L90" i="1"/>
  <c r="AM90"/>
  <c r="AM89"/>
  <c r="L89"/>
  <c r="AM87"/>
  <c r="L87"/>
  <c r="L85"/>
  <c r="L84"/>
  <c r="BK251" i="2"/>
  <c r="BK199"/>
  <c r="BK163"/>
  <c r="BK253"/>
  <c r="J191"/>
  <c r="J146"/>
  <c r="J207"/>
  <c r="BK240"/>
  <c r="BK169"/>
  <c r="BK229"/>
  <c r="J260"/>
  <c r="J226"/>
  <c r="J167"/>
  <c r="J172"/>
  <c r="BK260"/>
  <c r="J250"/>
  <c r="BK193"/>
  <c r="BK136"/>
  <c r="BK256"/>
  <c r="J228"/>
  <c r="BK159"/>
  <c r="J240"/>
  <c r="BK130"/>
  <c r="BK207"/>
  <c r="BK154"/>
  <c r="BK197"/>
  <c r="J257"/>
  <c r="BK220"/>
  <c r="BK146"/>
  <c r="J142"/>
  <c r="BK264"/>
  <c r="BK243"/>
  <c r="J152"/>
  <c r="J262"/>
  <c r="BK250"/>
  <c r="J178"/>
  <c r="J242"/>
  <c r="J218"/>
  <c r="J180"/>
  <c r="J199"/>
  <c r="J264"/>
  <c r="J243"/>
  <c r="BK172"/>
  <c r="J255"/>
  <c r="J249"/>
  <c r="BK132"/>
  <c r="BK254"/>
  <c r="BK222"/>
  <c r="BK152"/>
  <c r="J229"/>
  <c r="BK228"/>
  <c r="J163"/>
  <c r="J222"/>
  <c r="BK128"/>
  <c r="BK255"/>
  <c r="BK191"/>
  <c r="BK218"/>
  <c r="J159"/>
  <c r="BK262"/>
  <c r="BK238"/>
  <c r="J188"/>
  <c r="J128"/>
  <c r="BK236"/>
  <c r="BK179"/>
  <c r="J182"/>
  <c r="BK203"/>
  <c r="J148"/>
  <c r="BK242"/>
  <c r="J193"/>
  <c r="BK226"/>
  <c r="J140"/>
  <c r="BK257"/>
  <c r="BK246"/>
  <c r="BK178"/>
  <c r="J130"/>
  <c r="BK252"/>
  <c r="BK184"/>
  <c r="J134"/>
  <c r="BK140"/>
  <c r="J186"/>
  <c r="BK213"/>
  <c r="BK266"/>
  <c r="J246"/>
  <c r="BK186"/>
  <c r="J203"/>
  <c r="J154"/>
  <c r="J254"/>
  <c r="J210"/>
  <c r="BK148"/>
  <c r="AS94" i="1"/>
  <c r="J251" i="2"/>
  <c r="BK215"/>
  <c r="J136"/>
  <c r="J169"/>
  <c r="BK210"/>
  <c r="J236"/>
  <c r="BK167"/>
  <c r="J256"/>
  <c r="J215"/>
  <c r="J184"/>
  <c r="BK182"/>
  <c r="BK134"/>
  <c r="J252"/>
  <c r="J213"/>
  <c r="J179"/>
  <c r="J266"/>
  <c r="BK249"/>
  <c r="BK180"/>
  <c r="J238"/>
  <c r="J132"/>
  <c r="BK188"/>
  <c r="BK142"/>
  <c r="J165"/>
  <c r="J253"/>
  <c r="J197"/>
  <c r="J220"/>
  <c r="BK165"/>
  <c r="P258" l="1"/>
  <c r="T258"/>
  <c r="R258"/>
  <c r="BK127"/>
  <c r="T127"/>
  <c r="R217"/>
  <c r="P235"/>
  <c r="R190"/>
  <c r="BK248"/>
  <c r="J248" s="1"/>
  <c r="J102" s="1"/>
  <c r="BK190"/>
  <c r="J190" s="1"/>
  <c r="J97" s="1"/>
  <c r="T217"/>
  <c r="T235"/>
  <c r="T190"/>
  <c r="P248"/>
  <c r="P247"/>
  <c r="P190"/>
  <c r="BK235"/>
  <c r="J235" s="1"/>
  <c r="J99" s="1"/>
  <c r="R235"/>
  <c r="R127"/>
  <c r="R126" s="1"/>
  <c r="R125" s="1"/>
  <c r="P217"/>
  <c r="T248"/>
  <c r="T247" s="1"/>
  <c r="P127"/>
  <c r="P126" s="1"/>
  <c r="P125" s="1"/>
  <c r="AU95" i="1" s="1"/>
  <c r="AU94" s="1"/>
  <c r="BK217" i="2"/>
  <c r="J217" s="1"/>
  <c r="J98" s="1"/>
  <c r="R248"/>
  <c r="R247"/>
  <c r="BK245"/>
  <c r="J245" s="1"/>
  <c r="J100" s="1"/>
  <c r="BK261"/>
  <c r="J261" s="1"/>
  <c r="J105" s="1"/>
  <c r="BK263"/>
  <c r="J263" s="1"/>
  <c r="J106" s="1"/>
  <c r="BK259"/>
  <c r="J259" s="1"/>
  <c r="J104" s="1"/>
  <c r="BK265"/>
  <c r="J265" s="1"/>
  <c r="J107" s="1"/>
  <c r="BE186"/>
  <c r="J119"/>
  <c r="BE136"/>
  <c r="BE180"/>
  <c r="BE128"/>
  <c r="BE130"/>
  <c r="BE134"/>
  <c r="BE142"/>
  <c r="BE169"/>
  <c r="BE199"/>
  <c r="BE213"/>
  <c r="BE218"/>
  <c r="BE222"/>
  <c r="BE228"/>
  <c r="BE236"/>
  <c r="BE243"/>
  <c r="BE249"/>
  <c r="BE252"/>
  <c r="BE253"/>
  <c r="BE254"/>
  <c r="BE260"/>
  <c r="F90"/>
  <c r="BE140"/>
  <c r="BE154"/>
  <c r="BE178"/>
  <c r="BE182"/>
  <c r="BE193"/>
  <c r="BE203"/>
  <c r="BE207"/>
  <c r="BE210"/>
  <c r="BE132"/>
  <c r="BE191"/>
  <c r="BE152"/>
  <c r="BE163"/>
  <c r="BE165"/>
  <c r="BE167"/>
  <c r="BE179"/>
  <c r="BE184"/>
  <c r="BE188"/>
  <c r="BE220"/>
  <c r="BE148"/>
  <c r="BE197"/>
  <c r="BE229"/>
  <c r="BE246"/>
  <c r="BE251"/>
  <c r="BE262"/>
  <c r="BE264"/>
  <c r="BE146"/>
  <c r="BE159"/>
  <c r="BE172"/>
  <c r="BE215"/>
  <c r="BE226"/>
  <c r="BE238"/>
  <c r="BE240"/>
  <c r="BE242"/>
  <c r="BE250"/>
  <c r="BE255"/>
  <c r="BE256"/>
  <c r="BE257"/>
  <c r="BE266"/>
  <c r="F32"/>
  <c r="BA95" i="1" s="1"/>
  <c r="BA94" s="1"/>
  <c r="AW94" s="1"/>
  <c r="AK30" s="1"/>
  <c r="F34" i="2"/>
  <c r="BC95" i="1" s="1"/>
  <c r="BC94" s="1"/>
  <c r="W32" s="1"/>
  <c r="F35" i="2"/>
  <c r="BD95" i="1" s="1"/>
  <c r="BD94" s="1"/>
  <c r="W33" s="1"/>
  <c r="J32" i="2"/>
  <c r="AW95" i="1" s="1"/>
  <c r="F33" i="2"/>
  <c r="BB95" i="1" s="1"/>
  <c r="BB94" s="1"/>
  <c r="W31" s="1"/>
  <c r="T126" i="2" l="1"/>
  <c r="T125" s="1"/>
  <c r="BK126"/>
  <c r="J126" s="1"/>
  <c r="J95" s="1"/>
  <c r="J127"/>
  <c r="J96" s="1"/>
  <c r="BK258"/>
  <c r="J258" s="1"/>
  <c r="J103" s="1"/>
  <c r="BK247"/>
  <c r="J247" s="1"/>
  <c r="J101" s="1"/>
  <c r="AX94" i="1"/>
  <c r="F31" i="2"/>
  <c r="AZ95" i="1" s="1"/>
  <c r="AZ94" s="1"/>
  <c r="W29" s="1"/>
  <c r="J31" i="2"/>
  <c r="AV95" i="1" s="1"/>
  <c r="AT95" s="1"/>
  <c r="AY94"/>
  <c r="W30"/>
  <c r="BK125" i="2" l="1"/>
  <c r="J125" s="1"/>
  <c r="J94" s="1"/>
  <c r="AV94" i="1"/>
  <c r="AK29" s="1"/>
  <c r="J28" i="2" l="1"/>
  <c r="AG95" i="1" s="1"/>
  <c r="AG94" s="1"/>
  <c r="AT94"/>
  <c r="AN94" l="1"/>
  <c r="AK26"/>
  <c r="AK35" s="1"/>
  <c r="J37" i="2"/>
  <c r="AN95" i="1"/>
</calcChain>
</file>

<file path=xl/sharedStrings.xml><?xml version="1.0" encoding="utf-8"?>
<sst xmlns="http://schemas.openxmlformats.org/spreadsheetml/2006/main" count="1784" uniqueCount="407">
  <si>
    <t>Export Komplet</t>
  </si>
  <si>
    <t/>
  </si>
  <si>
    <t>2.0</t>
  </si>
  <si>
    <t>False</t>
  </si>
  <si>
    <t>{2b945c7d-242e-4125-9690-6f13e13d8c62}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</si>
  <si>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</si>
  <si>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</si>
  <si>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</si>
  <si>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</si>
  <si>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</si>
  <si>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</si>
  <si>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</si>
  <si>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</si>
  <si>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23-056</t>
  </si>
  <si>
    <t>Stavba:</t>
  </si>
  <si>
    <t>Rekonstrukce školního dvora</t>
  </si>
  <si>
    <t>KSO:</t>
  </si>
  <si>
    <t>CC-CZ:</t>
  </si>
  <si>
    <t>Místo:</t>
  </si>
  <si>
    <t>ZŠ Břeclav</t>
  </si>
  <si>
    <t>Datum:</t>
  </si>
  <si>
    <t>8. 11. 2023</t>
  </si>
  <si>
    <t>Zadavatel:</t>
  </si>
  <si>
    <t>IČ:</t>
  </si>
  <si>
    <t>Město Břeclav</t>
  </si>
  <si>
    <t>DIČ:</t>
  </si>
  <si>
    <t>Zhotovitel:</t>
  </si>
  <si>
    <t xml:space="preserve"> </t>
  </si>
  <si>
    <t>Projektant:</t>
  </si>
  <si>
    <t>Sportovní projekty s.r.o.</t>
  </si>
  <si>
    <t>True</t>
  </si>
  <si>
    <t>Zpracovatel:</t>
  </si>
  <si>
    <t>F.Pecka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</si>
  <si>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</si>
  <si>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</si>
  <si>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</si>
  <si>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</si>
  <si>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</si>
  <si>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</si>
  <si>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</si>
  <si>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</si>
  <si>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</si>
  <si>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</si>
  <si>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</si>
  <si>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</si>
  <si>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</si>
  <si>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</si>
  <si>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</si>
  <si>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</si>
  <si>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</si>
  <si>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</si>
  <si>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</si>
  <si>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</si>
  <si>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</si>
  <si>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</si>
  <si>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</si>
  <si>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</si>
  <si>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</si>
  <si>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</si>
  <si>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</si>
  <si>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</si>
  <si>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</si>
  <si>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</si>
  <si>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</si>
  <si>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</si>
  <si>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</si>
  <si>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</si>
  <si>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</si>
  <si>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</si>
  <si>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</si>
  <si>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</si>
  <si>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</si>
  <si>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</si>
  <si>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</si>
  <si>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</si>
  <si>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</si>
  <si>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</si>
  <si>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</si>
  <si>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</si>
  <si>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</si>
  <si>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</si>
  <si>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</si>
  <si>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</si>
  <si>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</si>
  <si>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</si>
  <si>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</si>
  <si>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</si>
  <si>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</si>
  <si>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</si>
  <si>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</si>
  <si>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</si>
  <si>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</si>
  <si>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</si>
  <si>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</si>
  <si>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PSV</t>
  </si>
  <si>
    <t xml:space="preserve">    792 - Mobiliář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</si>
  <si>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</si>
  <si>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</si>
  <si>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</si>
  <si>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</si>
  <si>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</si>
  <si>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</si>
  <si>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</si>
  <si>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</si>
  <si>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</si>
  <si>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</si>
  <si>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</si>
  <si>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</si>
  <si>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</si>
  <si>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</si>
  <si>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</si>
  <si>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</si>
  <si>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</si>
  <si>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</si>
  <si>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</si>
  <si>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</si>
  <si>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</si>
  <si>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</si>
  <si>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</si>
  <si>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111311113</t>
  </si>
  <si>
    <t>Odstranění odumřelého travního drnu po aplikaci herbicidu v rovině nebo ve svahu do 1:5 hloubky do 100 mm</t>
  </si>
  <si>
    <t>m2</t>
  </si>
  <si>
    <t>4</t>
  </si>
  <si>
    <t>-590385621</t>
  </si>
  <si>
    <t>VV</t>
  </si>
  <si>
    <t>"odměřeno digitálně" 51,0+22,0</t>
  </si>
  <si>
    <t>113106142</t>
  </si>
  <si>
    <t>Rozebrání dlažeb z betonových nebo kamenných dlaždic komunikací pro pěší strojně pl přes 50 m2</t>
  </si>
  <si>
    <t>-678306576</t>
  </si>
  <si>
    <t>46,80*18,57</t>
  </si>
  <si>
    <t>3</t>
  </si>
  <si>
    <t>113107322</t>
  </si>
  <si>
    <t>Odstranění podkladu z kameniva drceného tl 200 mm strojně pl do 50 m2</t>
  </si>
  <si>
    <t>-131112843</t>
  </si>
  <si>
    <t>869,076+29,512</t>
  </si>
  <si>
    <t>113107343</t>
  </si>
  <si>
    <t>Odstranění podkladu živičného tl přes 100 do 150 mm strojně pl do 50 m2</t>
  </si>
  <si>
    <t>-1922870636</t>
  </si>
  <si>
    <t>10,54*2,80</t>
  </si>
  <si>
    <t>5</t>
  </si>
  <si>
    <t>113202111</t>
  </si>
  <si>
    <t>Vytrhání obrub krajníků obrubníků stojatých</t>
  </si>
  <si>
    <t>m</t>
  </si>
  <si>
    <t>-1628303223</t>
  </si>
  <si>
    <t>odměřeno digitálně</t>
  </si>
  <si>
    <t>154,0</t>
  </si>
  <si>
    <t>Součet</t>
  </si>
  <si>
    <t>6</t>
  </si>
  <si>
    <t>121151103</t>
  </si>
  <si>
    <t>Sejmutí ornice plochy do 100 m2 tl vrstvy do 200 mm strojně</t>
  </si>
  <si>
    <t>766063861</t>
  </si>
  <si>
    <t>7</t>
  </si>
  <si>
    <t>132254104</t>
  </si>
  <si>
    <t>Hloubení rýh zapažených š do 800 mm v hornině třídy těžitelnosti I skupiny 3 objem přes 100 m3 strojně</t>
  </si>
  <si>
    <t>m3</t>
  </si>
  <si>
    <t>1784827051</t>
  </si>
  <si>
    <t>"zahradní obrubník" 0,30*0,40*170,0</t>
  </si>
  <si>
    <t>"záchytný žlab" 0,40*0,40*3,60</t>
  </si>
  <si>
    <t>8</t>
  </si>
  <si>
    <t>133212811</t>
  </si>
  <si>
    <t>Hloubení nezapažených šachet v hornině třídy těžitelnosti I skupiny 3 plocha výkopu do 4 m2 ručně</t>
  </si>
  <si>
    <t>-1893229164</t>
  </si>
  <si>
    <t>"výkop pro zasazení stromů" 1,0*12</t>
  </si>
  <si>
    <t>9</t>
  </si>
  <si>
    <t>162751117</t>
  </si>
  <si>
    <t>Vodorovné přemístění přes 9 000 do 10000 m výkopku/sypaniny z horniny třídy těžitelnosti I skupiny 1 až 3</t>
  </si>
  <si>
    <t>500656718</t>
  </si>
  <si>
    <t>"hloubení rýh" 20,976</t>
  </si>
  <si>
    <t>"hloubení šachet" 12,0</t>
  </si>
  <si>
    <t>10</t>
  </si>
  <si>
    <t>162751119</t>
  </si>
  <si>
    <t>Příplatek k vodorovnému přemístění výkopku/sypaniny z horniny třídy těžitelnosti I skupiny 1 až 3 ZKD 1000 m přes 10000 m</t>
  </si>
  <si>
    <t>1764801852</t>
  </si>
  <si>
    <t>32,976*10</t>
  </si>
  <si>
    <t>11</t>
  </si>
  <si>
    <t>171201221</t>
  </si>
  <si>
    <t>Poplatek za uložení na skládce (skládkovné) zeminy a kamení kód odpadu 17 05 04</t>
  </si>
  <si>
    <t>t</t>
  </si>
  <si>
    <t>-1263016563</t>
  </si>
  <si>
    <t>32,976*1,7 'Přepočtené koeficientem množství</t>
  </si>
  <si>
    <t>12</t>
  </si>
  <si>
    <t>171251201</t>
  </si>
  <si>
    <t>Uložení sypaniny na skládky nebo meziskládky</t>
  </si>
  <si>
    <t>-1501083210</t>
  </si>
  <si>
    <t>13</t>
  </si>
  <si>
    <t>181311103</t>
  </si>
  <si>
    <t>Rozprostření ornice tl vrstvy do 200 mm v rovině nebo ve svahu do 1:5 ručně</t>
  </si>
  <si>
    <t>1743184979</t>
  </si>
  <si>
    <t>"S13" 127,0</t>
  </si>
  <si>
    <t>14</t>
  </si>
  <si>
    <t>M</t>
  </si>
  <si>
    <t>10371500</t>
  </si>
  <si>
    <t>substrát pro trávníky VL</t>
  </si>
  <si>
    <t>1465061232</t>
  </si>
  <si>
    <t>"S13" 127,0*0,05*1,05</t>
  </si>
  <si>
    <t>181411131</t>
  </si>
  <si>
    <t xml:space="preserve">Založení parkového trávníku výsevem plochy do 1000 m2 v rovině a ve svahu do 1:5 </t>
  </si>
  <si>
    <t>399365008</t>
  </si>
  <si>
    <t>16</t>
  </si>
  <si>
    <t>00572410</t>
  </si>
  <si>
    <t>osivo směs travní parková</t>
  </si>
  <si>
    <t>kg</t>
  </si>
  <si>
    <t>188799053</t>
  </si>
  <si>
    <t>127*0,03 'Přepočtené koeficientem množství</t>
  </si>
  <si>
    <t>17</t>
  </si>
  <si>
    <t>181951112</t>
  </si>
  <si>
    <t>Úprava pláně v hornině třídy těžitelnosti I skupiny 1 až 3 se zhutněním strojně vč.předepsaných zkoušek zhutnění</t>
  </si>
  <si>
    <t>-2086848588</t>
  </si>
  <si>
    <t>"S12" 543,0</t>
  </si>
  <si>
    <t>"S11" 192,0</t>
  </si>
  <si>
    <t>"S10" 102,0</t>
  </si>
  <si>
    <t>18</t>
  </si>
  <si>
    <t>184201111R</t>
  </si>
  <si>
    <t>Výsadba stromu bez balu do jamky v rovině a svahu do 1:5</t>
  </si>
  <si>
    <t>kus</t>
  </si>
  <si>
    <t>-57521633</t>
  </si>
  <si>
    <t>19</t>
  </si>
  <si>
    <t>02650300R</t>
  </si>
  <si>
    <t xml:space="preserve">javor francouzský/Acer monspessulanum/ </t>
  </si>
  <si>
    <t>1386450983</t>
  </si>
  <si>
    <t>20</t>
  </si>
  <si>
    <t>184853511</t>
  </si>
  <si>
    <t>Chemické odplevelení před založením kultury přes 20 m2 postřikem na široko v rovině a svahu do 1:5 strojně</t>
  </si>
  <si>
    <t>-852836731</t>
  </si>
  <si>
    <t>127,0</t>
  </si>
  <si>
    <t>185802113</t>
  </si>
  <si>
    <t>Hnojení půdy umělým hnojivem na široko v rovině a svahu do 1:5</t>
  </si>
  <si>
    <t>-378726761</t>
  </si>
  <si>
    <t>127,0*0,000025</t>
  </si>
  <si>
    <t>22</t>
  </si>
  <si>
    <t>25191155</t>
  </si>
  <si>
    <t>hnojivo průmyslové Cererit</t>
  </si>
  <si>
    <t>995186625</t>
  </si>
  <si>
    <t>0,003*1000 'Přepočtené koeficientem množství</t>
  </si>
  <si>
    <t>23</t>
  </si>
  <si>
    <t>185804312</t>
  </si>
  <si>
    <t>Zalití rostlin vodou plocha přes 20 m2</t>
  </si>
  <si>
    <t>-390881988</t>
  </si>
  <si>
    <t>127,0*0,002</t>
  </si>
  <si>
    <t>24</t>
  </si>
  <si>
    <t>185851121</t>
  </si>
  <si>
    <t>Dovoz vody pro zálivku rostlin za vzdálenost do 1000 m</t>
  </si>
  <si>
    <t>428583816</t>
  </si>
  <si>
    <t>Komunikace pozemní</t>
  </si>
  <si>
    <t>25</t>
  </si>
  <si>
    <t>564710011</t>
  </si>
  <si>
    <t>Podklad z kameniva hrubého drceného vel. 8-16 mm tl 50 mm</t>
  </si>
  <si>
    <t>-1297090910</t>
  </si>
  <si>
    <t>26</t>
  </si>
  <si>
    <t>564801111</t>
  </si>
  <si>
    <t>Podklad ze štěrkodrtě ŠD tl 30 mm fr.0-4</t>
  </si>
  <si>
    <t>329334791</t>
  </si>
  <si>
    <t>27</t>
  </si>
  <si>
    <t>564831111</t>
  </si>
  <si>
    <t>Podklad ze štěrkodrtě ŠD tl 100 mm fr.0-63</t>
  </si>
  <si>
    <t>-678500272</t>
  </si>
  <si>
    <t>28</t>
  </si>
  <si>
    <t>564851114</t>
  </si>
  <si>
    <t>Podklad ze štěrkodrtě ŠD tl 180 mm fr.0-32</t>
  </si>
  <si>
    <t>1788599184</t>
  </si>
  <si>
    <t>29</t>
  </si>
  <si>
    <t>579211112R</t>
  </si>
  <si>
    <t>Ručně litý polyuretanový povrch EPDM 1-vrstvý tl 10 mm 1 žlutá barva do 300 m2</t>
  </si>
  <si>
    <t>-821200152</t>
  </si>
  <si>
    <t>30</t>
  </si>
  <si>
    <t>589211111R</t>
  </si>
  <si>
    <t>Elastická podložka ze směsi PU pojiva a gumového SBR granulátu tl 50 mm</t>
  </si>
  <si>
    <t>275845523</t>
  </si>
  <si>
    <t>31</t>
  </si>
  <si>
    <t>589211112R</t>
  </si>
  <si>
    <t>Elastická podložka pod umělý trávník ze směsi PU pojiva a gumového SBR granulátu tl 90 mm</t>
  </si>
  <si>
    <t>-778990136</t>
  </si>
  <si>
    <t>32</t>
  </si>
  <si>
    <t>596811123</t>
  </si>
  <si>
    <t>Kladení betonové dlažby komunikací pro pěší do lože z kameniva velikosti do 0,09 m2 pl přes 300 m2</t>
  </si>
  <si>
    <t>739412977</t>
  </si>
  <si>
    <t>33</t>
  </si>
  <si>
    <t>59245021</t>
  </si>
  <si>
    <t>dlažba tvar čtverec betonová 200x200x60mm přírodní</t>
  </si>
  <si>
    <t>-1228365630</t>
  </si>
  <si>
    <t>543*1,01 'Přepočtené koeficientem množství</t>
  </si>
  <si>
    <t>Ostatní konstrukce a práce, bourání</t>
  </si>
  <si>
    <t>34</t>
  </si>
  <si>
    <t>916331112</t>
  </si>
  <si>
    <t>Osazení zahradního obrubníku betonového do lože z betonu s boční opěrou</t>
  </si>
  <si>
    <t>-341358995</t>
  </si>
  <si>
    <t>"odměřeno digitálně" 170,0</t>
  </si>
  <si>
    <t>35</t>
  </si>
  <si>
    <t>59217002</t>
  </si>
  <si>
    <t>obrubník betonový zahradní šedý 1000x50x200mm</t>
  </si>
  <si>
    <t>1406289869</t>
  </si>
  <si>
    <t>170*1,01 'Přepočtené koeficientem množství</t>
  </si>
  <si>
    <t>36</t>
  </si>
  <si>
    <t>916991121</t>
  </si>
  <si>
    <t>Lože pod obrubníky a žlaby z betonu prostého</t>
  </si>
  <si>
    <t>1215647403</t>
  </si>
  <si>
    <t>37</t>
  </si>
  <si>
    <t>935113111</t>
  </si>
  <si>
    <t>Osazení odvodňovacího polymerbetonového žlabu s krycím roštem šířky do 200 mm</t>
  </si>
  <si>
    <t>1445050442</t>
  </si>
  <si>
    <t>3,60</t>
  </si>
  <si>
    <t>38</t>
  </si>
  <si>
    <t>59227007R</t>
  </si>
  <si>
    <t>bezpečnostní záchytný žlab 150x185 mm</t>
  </si>
  <si>
    <t>-261892447</t>
  </si>
  <si>
    <t>39</t>
  </si>
  <si>
    <t>952901411</t>
  </si>
  <si>
    <t xml:space="preserve">Vyčištění ostatních objektů </t>
  </si>
  <si>
    <t>-34345901</t>
  </si>
  <si>
    <t>997</t>
  </si>
  <si>
    <t>Přesun sutě</t>
  </si>
  <si>
    <t>40</t>
  </si>
  <si>
    <t>997013601</t>
  </si>
  <si>
    <t>Poplatek za uložení na skládce (skládkovné) stavebního odpadu betonového kód odpadu 17 01 01</t>
  </si>
  <si>
    <t>1254446167</t>
  </si>
  <si>
    <t>221,614+31,570</t>
  </si>
  <si>
    <t>41</t>
  </si>
  <si>
    <t>997013655</t>
  </si>
  <si>
    <t>853303413</t>
  </si>
  <si>
    <t>260,591</t>
  </si>
  <si>
    <t>42</t>
  </si>
  <si>
    <t>997013847</t>
  </si>
  <si>
    <t>Poplatek za uložení na skládce (skládkovné) odpadu asfaltového s dehtem kód odpadu 17 03 01</t>
  </si>
  <si>
    <t>-832136562</t>
  </si>
  <si>
    <t>9,326</t>
  </si>
  <si>
    <t>43</t>
  </si>
  <si>
    <t>997231111</t>
  </si>
  <si>
    <t>Vodorovná doprava suti a vybouraných hmot do 1 km</t>
  </si>
  <si>
    <t>917677099</t>
  </si>
  <si>
    <t>44</t>
  </si>
  <si>
    <t>997231119</t>
  </si>
  <si>
    <t>Příplatek ZKD 1 km vodorovné dopravy suti a vybouraných hmot</t>
  </si>
  <si>
    <t>605891236</t>
  </si>
  <si>
    <t>523,101*19</t>
  </si>
  <si>
    <t>998</t>
  </si>
  <si>
    <t>Přesun hmot</t>
  </si>
  <si>
    <t>45</t>
  </si>
  <si>
    <t>998222012</t>
  </si>
  <si>
    <t>Přesun hmot pro tělovýchovné plochy</t>
  </si>
  <si>
    <t>1406945366</t>
  </si>
  <si>
    <t>PSV</t>
  </si>
  <si>
    <t>792</t>
  </si>
  <si>
    <t>Mobiliář</t>
  </si>
  <si>
    <t>46</t>
  </si>
  <si>
    <t>792001</t>
  </si>
  <si>
    <t>D+M herní prvek pochozí síť  ozn.X01</t>
  </si>
  <si>
    <t>ks</t>
  </si>
  <si>
    <t>-1486978654</t>
  </si>
  <si>
    <t>47</t>
  </si>
  <si>
    <t>792002</t>
  </si>
  <si>
    <t>D+M herní prvek lanový žebřík ozn.X02</t>
  </si>
  <si>
    <t>969504581</t>
  </si>
  <si>
    <t>48</t>
  </si>
  <si>
    <t>792003</t>
  </si>
  <si>
    <t>D+M herní prvek hasičská tyč ozn.X03</t>
  </si>
  <si>
    <t>-1190015810</t>
  </si>
  <si>
    <t>49</t>
  </si>
  <si>
    <t>792004</t>
  </si>
  <si>
    <t>D+M herní prvek řetězová skupinová houpačka ozn.X04</t>
  </si>
  <si>
    <t>1234988038</t>
  </si>
  <si>
    <t>50</t>
  </si>
  <si>
    <t>792005</t>
  </si>
  <si>
    <t>D+M herní prvek polezná síť ozn.X05</t>
  </si>
  <si>
    <t>-711001959</t>
  </si>
  <si>
    <t>51</t>
  </si>
  <si>
    <t>792006</t>
  </si>
  <si>
    <t>D+M herní prvek polezná síť různých sklonů ozn.X06</t>
  </si>
  <si>
    <t>-913521526</t>
  </si>
  <si>
    <t>52</t>
  </si>
  <si>
    <t>792007</t>
  </si>
  <si>
    <t>D+M herní prvek skluzavka ozn.X07</t>
  </si>
  <si>
    <t>956642574</t>
  </si>
  <si>
    <t>53</t>
  </si>
  <si>
    <t>792008</t>
  </si>
  <si>
    <t>D+M ochranná mříž ke stromům se třemi sedáky ozn.X08</t>
  </si>
  <si>
    <t>-901490298</t>
  </si>
  <si>
    <t>54</t>
  </si>
  <si>
    <t>792020</t>
  </si>
  <si>
    <t>Závěrečná revize herních prvků</t>
  </si>
  <si>
    <t>-223698678</t>
  </si>
  <si>
    <t>VRN</t>
  </si>
  <si>
    <t>Vedlejší rozpočtové náklady</t>
  </si>
  <si>
    <t>VRN1</t>
  </si>
  <si>
    <t>Průzkumné, geodetické a projektové práce</t>
  </si>
  <si>
    <t>55</t>
  </si>
  <si>
    <t>012002000</t>
  </si>
  <si>
    <t>Geodetické práce - vytýčení objektu</t>
  </si>
  <si>
    <t>kpl</t>
  </si>
  <si>
    <t>1024</t>
  </si>
  <si>
    <t>222595304</t>
  </si>
  <si>
    <t>VRN3</t>
  </si>
  <si>
    <t>Zařízení staveniště</t>
  </si>
  <si>
    <t>56</t>
  </si>
  <si>
    <t>030001000</t>
  </si>
  <si>
    <t>%</t>
  </si>
  <si>
    <t>1613725989</t>
  </si>
  <si>
    <t>VRN4</t>
  </si>
  <si>
    <t>Inženýrská činnost</t>
  </si>
  <si>
    <t>57</t>
  </si>
  <si>
    <t>040001000</t>
  </si>
  <si>
    <t>-126364947</t>
  </si>
  <si>
    <t>VRN9</t>
  </si>
  <si>
    <t>Ostatní náklady</t>
  </si>
  <si>
    <t>58</t>
  </si>
  <si>
    <t>090001000</t>
  </si>
  <si>
    <t>Kompletační činnost</t>
  </si>
  <si>
    <t>-770198853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</si>
</sst>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185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13" t="s">
        <v>13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20"/>
      <c r="BS5" s="17" t="s">
        <v>6</v>
      </c>
    </row>
    <row r="6" spans="1:74" s="1" customFormat="1" ht="36.9" customHeight="1">
      <c r="B6" s="20"/>
      <c r="D6" s="25" t="s">
        <v>14</v>
      </c>
      <c r="K6" s="214" t="s">
        <v>15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45" customHeight="1">
      <c r="B11" s="20"/>
      <c r="E11" s="24" t="s">
        <v>24</v>
      </c>
      <c r="AK11" s="26" t="s">
        <v>25</v>
      </c>
      <c r="AN11" s="24" t="s">
        <v>1</v>
      </c>
      <c r="AR11" s="20"/>
      <c r="BS11" s="17" t="s">
        <v>6</v>
      </c>
    </row>
    <row r="12" spans="1:74" s="1" customFormat="1" ht="6.9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26</v>
      </c>
      <c r="AK13" s="26" t="s">
        <v>23</v>
      </c>
      <c r="AN13" s="24" t="s">
        <v>1</v>
      </c>
      <c r="AR13" s="20"/>
      <c r="BS13" s="17" t="s">
        <v>6</v>
      </c>
    </row>
    <row r="14" spans="1:74" ht="13.2">
      <c r="B14" s="20"/>
      <c r="E14" s="24" t="s">
        <v>27</v>
      </c>
      <c r="AK14" s="26" t="s">
        <v>25</v>
      </c>
      <c r="AN14" s="24" t="s">
        <v>1</v>
      </c>
      <c r="AR14" s="20"/>
      <c r="BS14" s="17" t="s">
        <v>6</v>
      </c>
    </row>
    <row r="15" spans="1:74" s="1" customFormat="1" ht="6.9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28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45" customHeight="1">
      <c r="B17" s="20"/>
      <c r="E17" s="24" t="s">
        <v>29</v>
      </c>
      <c r="AK17" s="26" t="s">
        <v>25</v>
      </c>
      <c r="AN17" s="24" t="s">
        <v>1</v>
      </c>
      <c r="AR17" s="20"/>
      <c r="BS17" s="17" t="s">
        <v>30</v>
      </c>
    </row>
    <row r="18" spans="1:71" s="1" customFormat="1" ht="6.9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31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45" customHeight="1">
      <c r="B20" s="20"/>
      <c r="E20" s="24" t="s">
        <v>32</v>
      </c>
      <c r="AK20" s="26" t="s">
        <v>25</v>
      </c>
      <c r="AN20" s="24" t="s">
        <v>1</v>
      </c>
      <c r="AR20" s="20"/>
      <c r="BS20" s="17" t="s">
        <v>30</v>
      </c>
    </row>
    <row r="21" spans="1:71" s="1" customFormat="1" ht="6.9" customHeight="1">
      <c r="B21" s="20"/>
      <c r="AR21" s="20"/>
    </row>
    <row r="22" spans="1:71" s="1" customFormat="1" ht="12" customHeight="1">
      <c r="B22" s="20"/>
      <c r="D22" s="26" t="s">
        <v>33</v>
      </c>
      <c r="AR22" s="20"/>
    </row>
    <row r="23" spans="1:71" s="1" customFormat="1" ht="16.5" customHeight="1">
      <c r="B23" s="20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20"/>
    </row>
    <row r="24" spans="1:71" s="1" customFormat="1" ht="6.9" customHeight="1">
      <c r="B24" s="20"/>
      <c r="AR24" s="20"/>
    </row>
    <row r="25" spans="1:71" s="1" customFormat="1" ht="6.9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6">
        <f>ROUND(AG94,2)</f>
        <v>0</v>
      </c>
      <c r="AL26" s="217"/>
      <c r="AM26" s="217"/>
      <c r="AN26" s="217"/>
      <c r="AO26" s="217"/>
      <c r="AP26" s="29"/>
      <c r="AQ26" s="29"/>
      <c r="AR26" s="30"/>
      <c r="BE26" s="29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8" t="s">
        <v>35</v>
      </c>
      <c r="M28" s="218"/>
      <c r="N28" s="218"/>
      <c r="O28" s="218"/>
      <c r="P28" s="218"/>
      <c r="Q28" s="29"/>
      <c r="R28" s="29"/>
      <c r="S28" s="29"/>
      <c r="T28" s="29"/>
      <c r="U28" s="29"/>
      <c r="V28" s="29"/>
      <c r="W28" s="218" t="s">
        <v>36</v>
      </c>
      <c r="X28" s="218"/>
      <c r="Y28" s="218"/>
      <c r="Z28" s="218"/>
      <c r="AA28" s="218"/>
      <c r="AB28" s="218"/>
      <c r="AC28" s="218"/>
      <c r="AD28" s="218"/>
      <c r="AE28" s="218"/>
      <c r="AF28" s="29"/>
      <c r="AG28" s="29"/>
      <c r="AH28" s="29"/>
      <c r="AI28" s="29"/>
      <c r="AJ28" s="29"/>
      <c r="AK28" s="218" t="s">
        <v>37</v>
      </c>
      <c r="AL28" s="218"/>
      <c r="AM28" s="218"/>
      <c r="AN28" s="218"/>
      <c r="AO28" s="218"/>
      <c r="AP28" s="29"/>
      <c r="AQ28" s="29"/>
      <c r="AR28" s="30"/>
      <c r="BE28" s="29"/>
    </row>
    <row r="29" spans="1:71" s="3" customFormat="1" ht="14.4" customHeight="1">
      <c r="B29" s="34"/>
      <c r="D29" s="26" t="s">
        <v>38</v>
      </c>
      <c r="F29" s="26" t="s">
        <v>39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4"/>
    </row>
    <row r="30" spans="1:71" s="3" customFormat="1" ht="14.4" customHeight="1">
      <c r="B30" s="34"/>
      <c r="F30" s="26" t="s">
        <v>40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4"/>
    </row>
    <row r="31" spans="1:71" s="3" customFormat="1" ht="14.4" hidden="1" customHeight="1">
      <c r="B31" s="34"/>
      <c r="F31" s="26" t="s">
        <v>41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4"/>
    </row>
    <row r="32" spans="1:71" s="3" customFormat="1" ht="14.4" hidden="1" customHeight="1">
      <c r="B32" s="34"/>
      <c r="F32" s="26" t="s">
        <v>42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4"/>
    </row>
    <row r="33" spans="1:57" s="3" customFormat="1" ht="14.4" hidden="1" customHeight="1">
      <c r="B33" s="34"/>
      <c r="F33" s="26" t="s">
        <v>43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4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5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09" t="s">
        <v>46</v>
      </c>
      <c r="Y35" s="210"/>
      <c r="Z35" s="210"/>
      <c r="AA35" s="210"/>
      <c r="AB35" s="210"/>
      <c r="AC35" s="37"/>
      <c r="AD35" s="37"/>
      <c r="AE35" s="37"/>
      <c r="AF35" s="37"/>
      <c r="AG35" s="37"/>
      <c r="AH35" s="37"/>
      <c r="AI35" s="37"/>
      <c r="AJ35" s="37"/>
      <c r="AK35" s="211">
        <f>SUM(AK26:AK33)</f>
        <v>0</v>
      </c>
      <c r="AL35" s="210"/>
      <c r="AM35" s="210"/>
      <c r="AN35" s="210"/>
      <c r="AO35" s="212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0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0" s="2" customFormat="1" ht="24.9" customHeight="1">
      <c r="A82" s="29"/>
      <c r="B82" s="30"/>
      <c r="C82" s="21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0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0" s="4" customFormat="1" ht="12" customHeight="1">
      <c r="B84" s="48"/>
      <c r="C84" s="26" t="s">
        <v>12</v>
      </c>
      <c r="L84" s="4" t="str">
        <f>K5</f>
        <v>23-056</v>
      </c>
      <c r="AR84" s="48"/>
    </row>
    <row r="85" spans="1:90" s="5" customFormat="1" ht="36.9" customHeight="1">
      <c r="B85" s="49"/>
      <c r="C85" s="50" t="s">
        <v>14</v>
      </c>
      <c r="L85" s="197" t="str">
        <f>K6</f>
        <v>Rekonstrukce školního dvora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9"/>
    </row>
    <row r="86" spans="1:90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0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ZŠ Břeclav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199" t="str">
        <f>IF(AN8= "","",AN8)</f>
        <v>8. 11. 2023</v>
      </c>
      <c r="AN87" s="199"/>
      <c r="AO87" s="29"/>
      <c r="AP87" s="29"/>
      <c r="AQ87" s="29"/>
      <c r="AR87" s="30"/>
      <c r="BE87" s="29"/>
    </row>
    <row r="88" spans="1:90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0" s="2" customFormat="1" ht="15.15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Břeclav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28</v>
      </c>
      <c r="AJ89" s="29"/>
      <c r="AK89" s="29"/>
      <c r="AL89" s="29"/>
      <c r="AM89" s="200" t="str">
        <f>IF(E17="","",E17)</f>
        <v>Sportovní projekty s.r.o.</v>
      </c>
      <c r="AN89" s="201"/>
      <c r="AO89" s="201"/>
      <c r="AP89" s="201"/>
      <c r="AQ89" s="29"/>
      <c r="AR89" s="30"/>
      <c r="AS89" s="202" t="s">
        <v>54</v>
      </c>
      <c r="AT89" s="20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0" s="2" customFormat="1" ht="15.15" customHeight="1">
      <c r="A90" s="29"/>
      <c r="B90" s="30"/>
      <c r="C90" s="26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31</v>
      </c>
      <c r="AJ90" s="29"/>
      <c r="AK90" s="29"/>
      <c r="AL90" s="29"/>
      <c r="AM90" s="200" t="str">
        <f>IF(E20="","",E20)</f>
        <v>F.Pecka</v>
      </c>
      <c r="AN90" s="201"/>
      <c r="AO90" s="201"/>
      <c r="AP90" s="201"/>
      <c r="AQ90" s="29"/>
      <c r="AR90" s="30"/>
      <c r="AS90" s="204"/>
      <c r="AT90" s="20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0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4"/>
      <c r="AT91" s="20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0" s="2" customFormat="1" ht="29.25" customHeight="1">
      <c r="A92" s="29"/>
      <c r="B92" s="30"/>
      <c r="C92" s="187" t="s">
        <v>55</v>
      </c>
      <c r="D92" s="188"/>
      <c r="E92" s="188"/>
      <c r="F92" s="188"/>
      <c r="G92" s="188"/>
      <c r="H92" s="57"/>
      <c r="I92" s="189" t="s">
        <v>56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57</v>
      </c>
      <c r="AH92" s="188"/>
      <c r="AI92" s="188"/>
      <c r="AJ92" s="188"/>
      <c r="AK92" s="188"/>
      <c r="AL92" s="188"/>
      <c r="AM92" s="188"/>
      <c r="AN92" s="189" t="s">
        <v>58</v>
      </c>
      <c r="AO92" s="188"/>
      <c r="AP92" s="191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0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0" s="6" customFormat="1" ht="32.4" customHeight="1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1469.12898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73</v>
      </c>
      <c r="BT94" s="74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0" s="7" customFormat="1" ht="16.5" customHeight="1">
      <c r="A95" s="75" t="s">
        <v>77</v>
      </c>
      <c r="B95" s="76"/>
      <c r="C95" s="77"/>
      <c r="D95" s="194" t="s">
        <v>13</v>
      </c>
      <c r="E95" s="194"/>
      <c r="F95" s="194"/>
      <c r="G95" s="194"/>
      <c r="H95" s="194"/>
      <c r="I95" s="78"/>
      <c r="J95" s="194" t="s">
        <v>15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'23-056 - Rekonstrukce ško...'!J28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9" t="s">
        <v>78</v>
      </c>
      <c r="AR95" s="76"/>
      <c r="AS95" s="80">
        <v>0</v>
      </c>
      <c r="AT95" s="81">
        <f>ROUND(SUM(AV95:AW95),2)</f>
        <v>0</v>
      </c>
      <c r="AU95" s="82">
        <f>'23-056 - Rekonstrukce ško...'!P125</f>
        <v>1469.1289830000001</v>
      </c>
      <c r="AV95" s="81">
        <f>'23-056 - Rekonstrukce ško...'!J31</f>
        <v>0</v>
      </c>
      <c r="AW95" s="81">
        <f>'23-056 - Rekonstrukce ško...'!J32</f>
        <v>0</v>
      </c>
      <c r="AX95" s="81">
        <f>'23-056 - Rekonstrukce ško...'!J33</f>
        <v>0</v>
      </c>
      <c r="AY95" s="81">
        <f>'23-056 - Rekonstrukce ško...'!J34</f>
        <v>0</v>
      </c>
      <c r="AZ95" s="81">
        <f>'23-056 - Rekonstrukce ško...'!F31</f>
        <v>0</v>
      </c>
      <c r="BA95" s="81">
        <f>'23-056 - Rekonstrukce ško...'!F32</f>
        <v>0</v>
      </c>
      <c r="BB95" s="81">
        <f>'23-056 - Rekonstrukce ško...'!F33</f>
        <v>0</v>
      </c>
      <c r="BC95" s="81">
        <f>'23-056 - Rekonstrukce ško...'!F34</f>
        <v>0</v>
      </c>
      <c r="BD95" s="83">
        <f>'23-056 - Rekonstrukce ško...'!F35</f>
        <v>0</v>
      </c>
      <c r="BT95" s="84" t="s">
        <v>79</v>
      </c>
      <c r="BU95" s="84" t="s">
        <v>80</v>
      </c>
      <c r="BV95" s="84" t="s">
        <v>75</v>
      </c>
      <c r="BW95" s="84" t="s">
        <v>4</v>
      </c>
      <c r="BX95" s="84" t="s">
        <v>76</v>
      </c>
      <c r="CL95" s="84" t="s">
        <v>1</v>
      </c>
    </row>
    <row r="96" spans="1:90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3-056 - Rekonstrukce šk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67"/>
  <sheetViews>
    <sheetView showGridLines="0" workbookViewId="0">
      <selection activeCell="H262" sqref="H262:H26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5"/>
    </row>
    <row r="2" spans="1:46" s="1" customFormat="1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7" t="s">
        <v>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" customHeight="1">
      <c r="B4" s="20"/>
      <c r="D4" s="21" t="s">
        <v>82</v>
      </c>
      <c r="L4" s="20"/>
      <c r="M4" s="86" t="s">
        <v>10</v>
      </c>
      <c r="AT4" s="17" t="s">
        <v>3</v>
      </c>
    </row>
    <row r="5" spans="1:46" s="1" customFormat="1" ht="6.9" customHeight="1">
      <c r="B5" s="20"/>
      <c r="L5" s="20"/>
    </row>
    <row r="6" spans="1:46" s="2" customFormat="1" ht="12" customHeight="1">
      <c r="A6" s="29"/>
      <c r="B6" s="30"/>
      <c r="C6" s="29"/>
      <c r="D6" s="26" t="s">
        <v>14</v>
      </c>
      <c r="E6" s="29"/>
      <c r="F6" s="29"/>
      <c r="G6" s="29"/>
      <c r="H6" s="29"/>
      <c r="I6" s="29"/>
      <c r="J6" s="29"/>
      <c r="K6" s="29"/>
      <c r="L6" s="3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46" s="2" customFormat="1" ht="16.5" customHeight="1">
      <c r="A7" s="29"/>
      <c r="B7" s="30"/>
      <c r="C7" s="29"/>
      <c r="D7" s="29"/>
      <c r="E7" s="197" t="s">
        <v>15</v>
      </c>
      <c r="F7" s="219"/>
      <c r="G7" s="219"/>
      <c r="H7" s="219"/>
      <c r="I7" s="29"/>
      <c r="J7" s="29"/>
      <c r="K7" s="29"/>
      <c r="L7" s="3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46" s="2" customFormat="1">
      <c r="A8" s="29"/>
      <c r="B8" s="30"/>
      <c r="C8" s="29"/>
      <c r="D8" s="29"/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2" customHeight="1">
      <c r="A9" s="29"/>
      <c r="B9" s="30"/>
      <c r="C9" s="29"/>
      <c r="D9" s="26" t="s">
        <v>16</v>
      </c>
      <c r="E9" s="29"/>
      <c r="F9" s="24" t="s">
        <v>1</v>
      </c>
      <c r="G9" s="29"/>
      <c r="H9" s="29"/>
      <c r="I9" s="26" t="s">
        <v>17</v>
      </c>
      <c r="J9" s="24" t="s">
        <v>1</v>
      </c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18</v>
      </c>
      <c r="E10" s="29"/>
      <c r="F10" s="24" t="s">
        <v>19</v>
      </c>
      <c r="G10" s="29"/>
      <c r="H10" s="29"/>
      <c r="I10" s="26" t="s">
        <v>20</v>
      </c>
      <c r="J10" s="52" t="str">
        <f>'Rekapitulace stavby'!AN8</f>
        <v>8. 11. 2023</v>
      </c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0.8" customHeight="1">
      <c r="A11" s="29"/>
      <c r="B11" s="30"/>
      <c r="C11" s="29"/>
      <c r="D11" s="29"/>
      <c r="E11" s="29"/>
      <c r="F11" s="29"/>
      <c r="G11" s="29"/>
      <c r="H11" s="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22</v>
      </c>
      <c r="E12" s="29"/>
      <c r="F12" s="29"/>
      <c r="G12" s="29"/>
      <c r="H12" s="29"/>
      <c r="I12" s="26" t="s">
        <v>23</v>
      </c>
      <c r="J12" s="24" t="s">
        <v>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8" customHeight="1">
      <c r="A13" s="29"/>
      <c r="B13" s="30"/>
      <c r="C13" s="29"/>
      <c r="D13" s="29"/>
      <c r="E13" s="24" t="s">
        <v>24</v>
      </c>
      <c r="F13" s="29"/>
      <c r="G13" s="29"/>
      <c r="H13" s="29"/>
      <c r="I13" s="26" t="s">
        <v>25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6.9" customHeigh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6" t="s">
        <v>26</v>
      </c>
      <c r="E15" s="29"/>
      <c r="F15" s="29"/>
      <c r="G15" s="29"/>
      <c r="H15" s="29"/>
      <c r="I15" s="26" t="s">
        <v>23</v>
      </c>
      <c r="J15" s="24" t="str">
        <f>'Rekapitulace stavby'!AN13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8" customHeight="1">
      <c r="A16" s="29"/>
      <c r="B16" s="30"/>
      <c r="C16" s="29"/>
      <c r="D16" s="29"/>
      <c r="E16" s="213" t="str">
        <f>'Rekapitulace stavby'!E14</f>
        <v xml:space="preserve"> </v>
      </c>
      <c r="F16" s="213"/>
      <c r="G16" s="213"/>
      <c r="H16" s="213"/>
      <c r="I16" s="26" t="s">
        <v>25</v>
      </c>
      <c r="J16" s="24" t="str">
        <f>'Rekapitulace stavby'!AN14</f>
        <v/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6.9" customHeight="1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6" t="s">
        <v>28</v>
      </c>
      <c r="E18" s="29"/>
      <c r="F18" s="29"/>
      <c r="G18" s="29"/>
      <c r="H18" s="29"/>
      <c r="I18" s="26" t="s">
        <v>23</v>
      </c>
      <c r="J18" s="24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4" t="s">
        <v>29</v>
      </c>
      <c r="F19" s="29"/>
      <c r="G19" s="29"/>
      <c r="H19" s="29"/>
      <c r="I19" s="26" t="s">
        <v>25</v>
      </c>
      <c r="J19" s="24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6" t="s">
        <v>31</v>
      </c>
      <c r="E21" s="29"/>
      <c r="F21" s="29"/>
      <c r="G21" s="29"/>
      <c r="H21" s="29"/>
      <c r="I21" s="26" t="s">
        <v>23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4" t="s">
        <v>32</v>
      </c>
      <c r="F22" s="29"/>
      <c r="G22" s="29"/>
      <c r="H22" s="29"/>
      <c r="I22" s="26" t="s">
        <v>25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6" t="s">
        <v>33</v>
      </c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8" customFormat="1" ht="16.5" customHeight="1">
      <c r="A25" s="87"/>
      <c r="B25" s="88"/>
      <c r="C25" s="87"/>
      <c r="D25" s="87"/>
      <c r="E25" s="215" t="s">
        <v>1</v>
      </c>
      <c r="F25" s="215"/>
      <c r="G25" s="215"/>
      <c r="H25" s="215"/>
      <c r="I25" s="87"/>
      <c r="J25" s="87"/>
      <c r="K25" s="87"/>
      <c r="L25" s="89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</row>
    <row r="26" spans="1:31" s="2" customFormat="1" ht="6.9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63"/>
      <c r="E27" s="63"/>
      <c r="F27" s="63"/>
      <c r="G27" s="63"/>
      <c r="H27" s="63"/>
      <c r="I27" s="63"/>
      <c r="J27" s="63"/>
      <c r="K27" s="63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25.35" customHeight="1">
      <c r="A28" s="29"/>
      <c r="B28" s="30"/>
      <c r="C28" s="29"/>
      <c r="D28" s="90" t="s">
        <v>34</v>
      </c>
      <c r="E28" s="29"/>
      <c r="F28" s="29"/>
      <c r="G28" s="29"/>
      <c r="H28" s="29"/>
      <c r="I28" s="29"/>
      <c r="J28" s="68">
        <f>ROUND(J125, 2)</f>
        <v>0</v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" customHeight="1">
      <c r="A30" s="29"/>
      <c r="B30" s="30"/>
      <c r="C30" s="29"/>
      <c r="D30" s="29"/>
      <c r="E30" s="29"/>
      <c r="F30" s="33" t="s">
        <v>36</v>
      </c>
      <c r="G30" s="29"/>
      <c r="H30" s="29"/>
      <c r="I30" s="33" t="s">
        <v>35</v>
      </c>
      <c r="J30" s="33" t="s">
        <v>37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" customHeight="1">
      <c r="A31" s="29"/>
      <c r="B31" s="30"/>
      <c r="C31" s="29"/>
      <c r="D31" s="91" t="s">
        <v>38</v>
      </c>
      <c r="E31" s="26" t="s">
        <v>39</v>
      </c>
      <c r="F31" s="92">
        <f>ROUND((SUM(BE125:BE266)),  2)</f>
        <v>0</v>
      </c>
      <c r="G31" s="29"/>
      <c r="H31" s="29"/>
      <c r="I31" s="93">
        <v>0.21</v>
      </c>
      <c r="J31" s="92">
        <f>ROUND(((SUM(BE125:BE266))*I31),  2)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6" t="s">
        <v>40</v>
      </c>
      <c r="F32" s="92">
        <f>ROUND((SUM(BF125:BF266)),  2)</f>
        <v>0</v>
      </c>
      <c r="G32" s="29"/>
      <c r="H32" s="29"/>
      <c r="I32" s="93">
        <v>0.15</v>
      </c>
      <c r="J32" s="92">
        <f>ROUND(((SUM(BF125:BF266))*I32), 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hidden="1" customHeight="1">
      <c r="A33" s="29"/>
      <c r="B33" s="30"/>
      <c r="C33" s="29"/>
      <c r="D33" s="29"/>
      <c r="E33" s="26" t="s">
        <v>41</v>
      </c>
      <c r="F33" s="92">
        <f>ROUND((SUM(BG125:BG266)),  2)</f>
        <v>0</v>
      </c>
      <c r="G33" s="29"/>
      <c r="H33" s="29"/>
      <c r="I33" s="93">
        <v>0.21</v>
      </c>
      <c r="J33" s="92">
        <f>0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hidden="1" customHeight="1">
      <c r="A34" s="29"/>
      <c r="B34" s="30"/>
      <c r="C34" s="29"/>
      <c r="D34" s="29"/>
      <c r="E34" s="26" t="s">
        <v>42</v>
      </c>
      <c r="F34" s="92">
        <f>ROUND((SUM(BH125:BH266)),  2)</f>
        <v>0</v>
      </c>
      <c r="G34" s="29"/>
      <c r="H34" s="29"/>
      <c r="I34" s="93">
        <v>0.15</v>
      </c>
      <c r="J34" s="92">
        <f>0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43</v>
      </c>
      <c r="F35" s="92">
        <f>ROUND((SUM(BI125:BI266)),  2)</f>
        <v>0</v>
      </c>
      <c r="G35" s="29"/>
      <c r="H35" s="29"/>
      <c r="I35" s="93">
        <v>0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25.35" customHeight="1">
      <c r="A37" s="29"/>
      <c r="B37" s="30"/>
      <c r="C37" s="94"/>
      <c r="D37" s="95" t="s">
        <v>44</v>
      </c>
      <c r="E37" s="57"/>
      <c r="F37" s="57"/>
      <c r="G37" s="96" t="s">
        <v>45</v>
      </c>
      <c r="H37" s="97" t="s">
        <v>46</v>
      </c>
      <c r="I37" s="57"/>
      <c r="J37" s="98">
        <f>SUM(J28:J35)</f>
        <v>0</v>
      </c>
      <c r="K37" s="9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1" customFormat="1" ht="14.4" customHeight="1">
      <c r="B39" s="20"/>
      <c r="L39" s="20"/>
    </row>
    <row r="40" spans="1:31" s="1" customFormat="1" ht="14.4" customHeight="1">
      <c r="B40" s="20"/>
      <c r="L40" s="20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49</v>
      </c>
      <c r="E61" s="32"/>
      <c r="F61" s="100" t="s">
        <v>50</v>
      </c>
      <c r="G61" s="42" t="s">
        <v>49</v>
      </c>
      <c r="H61" s="32"/>
      <c r="I61" s="32"/>
      <c r="J61" s="101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49</v>
      </c>
      <c r="E76" s="32"/>
      <c r="F76" s="100" t="s">
        <v>50</v>
      </c>
      <c r="G76" s="42" t="s">
        <v>49</v>
      </c>
      <c r="H76" s="32"/>
      <c r="I76" s="32"/>
      <c r="J76" s="101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83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197" t="str">
        <f>E7</f>
        <v>Rekonstrukce školního dvora</v>
      </c>
      <c r="F85" s="219"/>
      <c r="G85" s="219"/>
      <c r="H85" s="21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2" customHeight="1">
      <c r="A87" s="29"/>
      <c r="B87" s="30"/>
      <c r="C87" s="26" t="s">
        <v>18</v>
      </c>
      <c r="D87" s="29"/>
      <c r="E87" s="29"/>
      <c r="F87" s="24" t="str">
        <f>F10</f>
        <v>ZŠ Břeclav</v>
      </c>
      <c r="G87" s="29"/>
      <c r="H87" s="29"/>
      <c r="I87" s="26" t="s">
        <v>20</v>
      </c>
      <c r="J87" s="52" t="str">
        <f>IF(J10="","",J10)</f>
        <v>8. 11. 2023</v>
      </c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25.65" customHeight="1">
      <c r="A89" s="29"/>
      <c r="B89" s="30"/>
      <c r="C89" s="26" t="s">
        <v>22</v>
      </c>
      <c r="D89" s="29"/>
      <c r="E89" s="29"/>
      <c r="F89" s="24" t="str">
        <f>E13</f>
        <v>Město Břeclav</v>
      </c>
      <c r="G89" s="29"/>
      <c r="H89" s="29"/>
      <c r="I89" s="26" t="s">
        <v>28</v>
      </c>
      <c r="J89" s="27" t="str">
        <f>E19</f>
        <v>Sportovní projekty s.r.o.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15" customHeight="1">
      <c r="A90" s="29"/>
      <c r="B90" s="30"/>
      <c r="C90" s="26" t="s">
        <v>26</v>
      </c>
      <c r="D90" s="29"/>
      <c r="E90" s="29"/>
      <c r="F90" s="24" t="str">
        <f>IF(E16="","",E16)</f>
        <v xml:space="preserve"> </v>
      </c>
      <c r="G90" s="29"/>
      <c r="H90" s="29"/>
      <c r="I90" s="26" t="s">
        <v>31</v>
      </c>
      <c r="J90" s="27" t="str">
        <f>E22</f>
        <v>F.Pecka</v>
      </c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0.3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9.25" customHeight="1">
      <c r="A92" s="29"/>
      <c r="B92" s="30"/>
      <c r="C92" s="102" t="s">
        <v>84</v>
      </c>
      <c r="D92" s="94"/>
      <c r="E92" s="94"/>
      <c r="F92" s="94"/>
      <c r="G92" s="94"/>
      <c r="H92" s="94"/>
      <c r="I92" s="94"/>
      <c r="J92" s="103" t="s">
        <v>85</v>
      </c>
      <c r="K92" s="94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2.8" customHeight="1">
      <c r="A94" s="29"/>
      <c r="B94" s="30"/>
      <c r="C94" s="104" t="s">
        <v>86</v>
      </c>
      <c r="D94" s="29"/>
      <c r="E94" s="29"/>
      <c r="F94" s="29"/>
      <c r="G94" s="29"/>
      <c r="H94" s="29"/>
      <c r="I94" s="29"/>
      <c r="J94" s="68">
        <f>J125</f>
        <v>0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U94" s="17" t="s">
        <v>87</v>
      </c>
    </row>
    <row r="95" spans="1:47" s="9" customFormat="1" ht="24.9" customHeight="1">
      <c r="B95" s="105"/>
      <c r="D95" s="106" t="s">
        <v>88</v>
      </c>
      <c r="E95" s="107"/>
      <c r="F95" s="107"/>
      <c r="G95" s="107"/>
      <c r="H95" s="107"/>
      <c r="I95" s="107"/>
      <c r="J95" s="108">
        <f>J126</f>
        <v>0</v>
      </c>
      <c r="L95" s="105"/>
    </row>
    <row r="96" spans="1:47" s="10" customFormat="1" ht="19.95" customHeight="1">
      <c r="B96" s="109"/>
      <c r="D96" s="110" t="s">
        <v>89</v>
      </c>
      <c r="E96" s="111"/>
      <c r="F96" s="111"/>
      <c r="G96" s="111"/>
      <c r="H96" s="111"/>
      <c r="I96" s="111"/>
      <c r="J96" s="112">
        <f>J127</f>
        <v>0</v>
      </c>
      <c r="L96" s="109"/>
    </row>
    <row r="97" spans="1:31" s="10" customFormat="1" ht="19.95" customHeight="1">
      <c r="B97" s="109"/>
      <c r="D97" s="110" t="s">
        <v>90</v>
      </c>
      <c r="E97" s="111"/>
      <c r="F97" s="111"/>
      <c r="G97" s="111"/>
      <c r="H97" s="111"/>
      <c r="I97" s="111"/>
      <c r="J97" s="112">
        <f>J190</f>
        <v>0</v>
      </c>
      <c r="L97" s="109"/>
    </row>
    <row r="98" spans="1:31" s="10" customFormat="1" ht="19.95" customHeight="1">
      <c r="B98" s="109"/>
      <c r="D98" s="110" t="s">
        <v>91</v>
      </c>
      <c r="E98" s="111"/>
      <c r="F98" s="111"/>
      <c r="G98" s="111"/>
      <c r="H98" s="111"/>
      <c r="I98" s="111"/>
      <c r="J98" s="112">
        <f>J217</f>
        <v>0</v>
      </c>
      <c r="L98" s="109"/>
    </row>
    <row r="99" spans="1:31" s="10" customFormat="1" ht="19.95" customHeight="1">
      <c r="B99" s="109"/>
      <c r="D99" s="110" t="s">
        <v>92</v>
      </c>
      <c r="E99" s="111"/>
      <c r="F99" s="111"/>
      <c r="G99" s="111"/>
      <c r="H99" s="111"/>
      <c r="I99" s="111"/>
      <c r="J99" s="112">
        <f>J235</f>
        <v>0</v>
      </c>
      <c r="L99" s="109"/>
    </row>
    <row r="100" spans="1:31" s="10" customFormat="1" ht="19.95" customHeight="1">
      <c r="B100" s="109"/>
      <c r="D100" s="110" t="s">
        <v>93</v>
      </c>
      <c r="E100" s="111"/>
      <c r="F100" s="111"/>
      <c r="G100" s="111"/>
      <c r="H100" s="111"/>
      <c r="I100" s="111"/>
      <c r="J100" s="112">
        <f>J245</f>
        <v>0</v>
      </c>
      <c r="L100" s="109"/>
    </row>
    <row r="101" spans="1:31" s="9" customFormat="1" ht="24.9" customHeight="1">
      <c r="B101" s="105"/>
      <c r="D101" s="106" t="s">
        <v>94</v>
      </c>
      <c r="E101" s="107"/>
      <c r="F101" s="107"/>
      <c r="G101" s="107"/>
      <c r="H101" s="107"/>
      <c r="I101" s="107"/>
      <c r="J101" s="108">
        <f>J247</f>
        <v>0</v>
      </c>
      <c r="L101" s="105"/>
    </row>
    <row r="102" spans="1:31" s="10" customFormat="1" ht="19.95" customHeight="1">
      <c r="B102" s="109"/>
      <c r="D102" s="110" t="s">
        <v>95</v>
      </c>
      <c r="E102" s="111"/>
      <c r="F102" s="111"/>
      <c r="G102" s="111"/>
      <c r="H102" s="111"/>
      <c r="I102" s="111"/>
      <c r="J102" s="112">
        <f>J248</f>
        <v>0</v>
      </c>
      <c r="L102" s="109"/>
    </row>
    <row r="103" spans="1:31" s="9" customFormat="1" ht="24.9" customHeight="1">
      <c r="B103" s="105"/>
      <c r="D103" s="106" t="s">
        <v>96</v>
      </c>
      <c r="E103" s="107"/>
      <c r="F103" s="107"/>
      <c r="G103" s="107"/>
      <c r="H103" s="107"/>
      <c r="I103" s="107"/>
      <c r="J103" s="108">
        <f>J258</f>
        <v>0</v>
      </c>
      <c r="L103" s="105"/>
    </row>
    <row r="104" spans="1:31" s="10" customFormat="1" ht="19.95" customHeight="1">
      <c r="B104" s="109"/>
      <c r="D104" s="110" t="s">
        <v>97</v>
      </c>
      <c r="E104" s="111"/>
      <c r="F104" s="111"/>
      <c r="G104" s="111"/>
      <c r="H104" s="111"/>
      <c r="I104" s="111"/>
      <c r="J104" s="112">
        <f>J259</f>
        <v>0</v>
      </c>
      <c r="L104" s="109"/>
    </row>
    <row r="105" spans="1:31" s="10" customFormat="1" ht="19.95" customHeight="1">
      <c r="B105" s="109"/>
      <c r="D105" s="110" t="s">
        <v>98</v>
      </c>
      <c r="E105" s="111"/>
      <c r="F105" s="111"/>
      <c r="G105" s="111"/>
      <c r="H105" s="111"/>
      <c r="I105" s="111"/>
      <c r="J105" s="112">
        <f>J261</f>
        <v>0</v>
      </c>
      <c r="L105" s="109"/>
    </row>
    <row r="106" spans="1:31" s="10" customFormat="1" ht="19.95" customHeight="1">
      <c r="B106" s="109"/>
      <c r="D106" s="110" t="s">
        <v>99</v>
      </c>
      <c r="E106" s="111"/>
      <c r="F106" s="111"/>
      <c r="G106" s="111"/>
      <c r="H106" s="111"/>
      <c r="I106" s="111"/>
      <c r="J106" s="112">
        <f>J263</f>
        <v>0</v>
      </c>
      <c r="L106" s="109"/>
    </row>
    <row r="107" spans="1:31" s="10" customFormat="1" ht="19.95" customHeight="1">
      <c r="B107" s="109"/>
      <c r="D107" s="110" t="s">
        <v>100</v>
      </c>
      <c r="E107" s="111"/>
      <c r="F107" s="111"/>
      <c r="G107" s="111"/>
      <c r="H107" s="111"/>
      <c r="I107" s="111"/>
      <c r="J107" s="112">
        <f>J265</f>
        <v>0</v>
      </c>
      <c r="L107" s="109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5" s="2" customFormat="1" ht="6.9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4.9" customHeight="1">
      <c r="A114" s="29"/>
      <c r="B114" s="30"/>
      <c r="C114" s="21" t="s">
        <v>101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14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97" t="str">
        <f>E7</f>
        <v>Rekonstrukce školního dvora</v>
      </c>
      <c r="F117" s="219"/>
      <c r="G117" s="219"/>
      <c r="H117" s="21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6" t="s">
        <v>18</v>
      </c>
      <c r="D119" s="29"/>
      <c r="E119" s="29"/>
      <c r="F119" s="24" t="str">
        <f>F10</f>
        <v>ZŠ Břeclav</v>
      </c>
      <c r="G119" s="29"/>
      <c r="H119" s="29"/>
      <c r="I119" s="26" t="s">
        <v>20</v>
      </c>
      <c r="J119" s="52" t="str">
        <f>IF(J10="","",J10)</f>
        <v>8. 11. 2023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6" t="s">
        <v>22</v>
      </c>
      <c r="D121" s="29"/>
      <c r="E121" s="29"/>
      <c r="F121" s="24" t="str">
        <f>E13</f>
        <v>Město Břeclav</v>
      </c>
      <c r="G121" s="29"/>
      <c r="H121" s="29"/>
      <c r="I121" s="26" t="s">
        <v>28</v>
      </c>
      <c r="J121" s="27" t="str">
        <f>E19</f>
        <v>Sportovní projekty s.r.o.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15" customHeight="1">
      <c r="A122" s="29"/>
      <c r="B122" s="30"/>
      <c r="C122" s="26" t="s">
        <v>26</v>
      </c>
      <c r="D122" s="29"/>
      <c r="E122" s="29"/>
      <c r="F122" s="24" t="str">
        <f>IF(E16="","",E16)</f>
        <v xml:space="preserve"> </v>
      </c>
      <c r="G122" s="29"/>
      <c r="H122" s="29"/>
      <c r="I122" s="26" t="s">
        <v>31</v>
      </c>
      <c r="J122" s="27" t="str">
        <f>E22</f>
        <v>F.Pecka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3"/>
      <c r="B124" s="114"/>
      <c r="C124" s="115" t="s">
        <v>102</v>
      </c>
      <c r="D124" s="116" t="s">
        <v>59</v>
      </c>
      <c r="E124" s="116" t="s">
        <v>55</v>
      </c>
      <c r="F124" s="116" t="s">
        <v>56</v>
      </c>
      <c r="G124" s="116" t="s">
        <v>103</v>
      </c>
      <c r="H124" s="116" t="s">
        <v>104</v>
      </c>
      <c r="I124" s="116" t="s">
        <v>105</v>
      </c>
      <c r="J124" s="117" t="s">
        <v>85</v>
      </c>
      <c r="K124" s="118" t="s">
        <v>106</v>
      </c>
      <c r="L124" s="119"/>
      <c r="M124" s="59" t="s">
        <v>1</v>
      </c>
      <c r="N124" s="60" t="s">
        <v>38</v>
      </c>
      <c r="O124" s="60" t="s">
        <v>107</v>
      </c>
      <c r="P124" s="60" t="s">
        <v>108</v>
      </c>
      <c r="Q124" s="60" t="s">
        <v>109</v>
      </c>
      <c r="R124" s="60" t="s">
        <v>110</v>
      </c>
      <c r="S124" s="60" t="s">
        <v>111</v>
      </c>
      <c r="T124" s="61" t="s">
        <v>112</v>
      </c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</row>
    <row r="125" spans="1:65" s="2" customFormat="1" ht="22.8" customHeight="1">
      <c r="A125" s="29"/>
      <c r="B125" s="30"/>
      <c r="C125" s="66" t="s">
        <v>113</v>
      </c>
      <c r="D125" s="29"/>
      <c r="E125" s="29"/>
      <c r="F125" s="29"/>
      <c r="G125" s="29"/>
      <c r="H125" s="29"/>
      <c r="I125" s="29"/>
      <c r="J125" s="120">
        <f>BK125</f>
        <v>0</v>
      </c>
      <c r="K125" s="29"/>
      <c r="L125" s="30"/>
      <c r="M125" s="62"/>
      <c r="N125" s="53"/>
      <c r="O125" s="63"/>
      <c r="P125" s="121">
        <f>P126+P247+P258</f>
        <v>1469.1289830000001</v>
      </c>
      <c r="Q125" s="63"/>
      <c r="R125" s="121">
        <f>R126+R247+R258</f>
        <v>568.24122383999998</v>
      </c>
      <c r="S125" s="63"/>
      <c r="T125" s="122">
        <f>T126+T247+T258</f>
        <v>523.10069199999998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73</v>
      </c>
      <c r="AU125" s="17" t="s">
        <v>87</v>
      </c>
      <c r="BK125" s="123">
        <f>BK126+BK247+BK258</f>
        <v>0</v>
      </c>
    </row>
    <row r="126" spans="1:65" s="12" customFormat="1" ht="25.95" customHeight="1">
      <c r="B126" s="124"/>
      <c r="D126" s="125" t="s">
        <v>73</v>
      </c>
      <c r="E126" s="126" t="s">
        <v>114</v>
      </c>
      <c r="F126" s="126" t="s">
        <v>115</v>
      </c>
      <c r="J126" s="127">
        <f>BK126</f>
        <v>0</v>
      </c>
      <c r="L126" s="124"/>
      <c r="M126" s="128"/>
      <c r="N126" s="129"/>
      <c r="O126" s="129"/>
      <c r="P126" s="130">
        <f>P127+P190+P217+P235+P245</f>
        <v>1469.1289830000001</v>
      </c>
      <c r="Q126" s="129"/>
      <c r="R126" s="130">
        <f>R127+R190+R217+R235+R245</f>
        <v>568.24122383999998</v>
      </c>
      <c r="S126" s="129"/>
      <c r="T126" s="131">
        <f>T127+T190+T217+T235+T245</f>
        <v>523.10069199999998</v>
      </c>
      <c r="AR126" s="125" t="s">
        <v>79</v>
      </c>
      <c r="AT126" s="132" t="s">
        <v>73</v>
      </c>
      <c r="AU126" s="132" t="s">
        <v>74</v>
      </c>
      <c r="AY126" s="125" t="s">
        <v>116</v>
      </c>
      <c r="BK126" s="133">
        <f>BK127+BK190+BK217+BK235+BK245</f>
        <v>0</v>
      </c>
    </row>
    <row r="127" spans="1:65" s="12" customFormat="1" ht="22.8" customHeight="1">
      <c r="B127" s="124"/>
      <c r="D127" s="125" t="s">
        <v>73</v>
      </c>
      <c r="E127" s="134" t="s">
        <v>79</v>
      </c>
      <c r="F127" s="134" t="s">
        <v>117</v>
      </c>
      <c r="J127" s="135">
        <f>BK127</f>
        <v>0</v>
      </c>
      <c r="L127" s="124"/>
      <c r="M127" s="128"/>
      <c r="N127" s="129"/>
      <c r="O127" s="129"/>
      <c r="P127" s="130">
        <f>SUM(P128:P189)</f>
        <v>394.19749300000001</v>
      </c>
      <c r="Q127" s="129"/>
      <c r="R127" s="130">
        <f>SUM(R128:R189)</f>
        <v>1.4074499999999999</v>
      </c>
      <c r="S127" s="129"/>
      <c r="T127" s="131">
        <f>SUM(T128:T189)</f>
        <v>523.10069199999998</v>
      </c>
      <c r="AR127" s="125" t="s">
        <v>79</v>
      </c>
      <c r="AT127" s="132" t="s">
        <v>73</v>
      </c>
      <c r="AU127" s="132" t="s">
        <v>79</v>
      </c>
      <c r="AY127" s="125" t="s">
        <v>116</v>
      </c>
      <c r="BK127" s="133">
        <f>SUM(BK128:BK189)</f>
        <v>0</v>
      </c>
    </row>
    <row r="128" spans="1:65" s="2" customFormat="1" ht="37.799999999999997" customHeight="1">
      <c r="A128" s="29"/>
      <c r="B128" s="136"/>
      <c r="C128" s="137" t="s">
        <v>79</v>
      </c>
      <c r="D128" s="137" t="s">
        <v>118</v>
      </c>
      <c r="E128" s="138" t="s">
        <v>119</v>
      </c>
      <c r="F128" s="139" t="s">
        <v>120</v>
      </c>
      <c r="G128" s="140" t="s">
        <v>121</v>
      </c>
      <c r="H128" s="141">
        <v>73</v>
      </c>
      <c r="I128" s="142"/>
      <c r="J128" s="142">
        <f>ROUND(I128*H128,2)</f>
        <v>0</v>
      </c>
      <c r="K128" s="143"/>
      <c r="L128" s="30"/>
      <c r="M128" s="144" t="s">
        <v>1</v>
      </c>
      <c r="N128" s="145" t="s">
        <v>39</v>
      </c>
      <c r="O128" s="146">
        <v>0.14499999999999999</v>
      </c>
      <c r="P128" s="146">
        <f>O128*H128</f>
        <v>10.584999999999999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8" t="s">
        <v>122</v>
      </c>
      <c r="AT128" s="148" t="s">
        <v>118</v>
      </c>
      <c r="AU128" s="148" t="s">
        <v>81</v>
      </c>
      <c r="AY128" s="17" t="s">
        <v>116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79</v>
      </c>
      <c r="BK128" s="149">
        <f>ROUND(I128*H128,2)</f>
        <v>0</v>
      </c>
      <c r="BL128" s="17" t="s">
        <v>122</v>
      </c>
      <c r="BM128" s="148" t="s">
        <v>123</v>
      </c>
    </row>
    <row r="129" spans="1:65" s="13" customFormat="1">
      <c r="B129" s="150"/>
      <c r="D129" s="151" t="s">
        <v>124</v>
      </c>
      <c r="E129" s="152" t="s">
        <v>1</v>
      </c>
      <c r="F129" s="153" t="s">
        <v>125</v>
      </c>
      <c r="H129" s="154">
        <v>73</v>
      </c>
      <c r="L129" s="150"/>
      <c r="M129" s="155"/>
      <c r="N129" s="156"/>
      <c r="O129" s="156"/>
      <c r="P129" s="156"/>
      <c r="Q129" s="156"/>
      <c r="R129" s="156"/>
      <c r="S129" s="156"/>
      <c r="T129" s="157"/>
      <c r="AT129" s="152" t="s">
        <v>124</v>
      </c>
      <c r="AU129" s="152" t="s">
        <v>81</v>
      </c>
      <c r="AV129" s="13" t="s">
        <v>81</v>
      </c>
      <c r="AW129" s="13" t="s">
        <v>30</v>
      </c>
      <c r="AX129" s="13" t="s">
        <v>79</v>
      </c>
      <c r="AY129" s="152" t="s">
        <v>116</v>
      </c>
    </row>
    <row r="130" spans="1:65" s="2" customFormat="1" ht="33" customHeight="1">
      <c r="A130" s="29"/>
      <c r="B130" s="136"/>
      <c r="C130" s="137" t="s">
        <v>81</v>
      </c>
      <c r="D130" s="137" t="s">
        <v>118</v>
      </c>
      <c r="E130" s="138" t="s">
        <v>126</v>
      </c>
      <c r="F130" s="139" t="s">
        <v>127</v>
      </c>
      <c r="G130" s="140" t="s">
        <v>121</v>
      </c>
      <c r="H130" s="141">
        <v>869.07600000000002</v>
      </c>
      <c r="I130" s="142"/>
      <c r="J130" s="142">
        <f>ROUND(I130*H130,2)</f>
        <v>0</v>
      </c>
      <c r="K130" s="143"/>
      <c r="L130" s="30"/>
      <c r="M130" s="144" t="s">
        <v>1</v>
      </c>
      <c r="N130" s="145" t="s">
        <v>39</v>
      </c>
      <c r="O130" s="146">
        <v>0.02</v>
      </c>
      <c r="P130" s="146">
        <f>O130*H130</f>
        <v>17.381520000000002</v>
      </c>
      <c r="Q130" s="146">
        <v>0</v>
      </c>
      <c r="R130" s="146">
        <f>Q130*H130</f>
        <v>0</v>
      </c>
      <c r="S130" s="146">
        <v>0.255</v>
      </c>
      <c r="T130" s="147">
        <f>S130*H130</f>
        <v>221.61438000000001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8" t="s">
        <v>122</v>
      </c>
      <c r="AT130" s="148" t="s">
        <v>118</v>
      </c>
      <c r="AU130" s="148" t="s">
        <v>81</v>
      </c>
      <c r="AY130" s="17" t="s">
        <v>116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7" t="s">
        <v>79</v>
      </c>
      <c r="BK130" s="149">
        <f>ROUND(I130*H130,2)</f>
        <v>0</v>
      </c>
      <c r="BL130" s="17" t="s">
        <v>122</v>
      </c>
      <c r="BM130" s="148" t="s">
        <v>128</v>
      </c>
    </row>
    <row r="131" spans="1:65" s="13" customFormat="1">
      <c r="B131" s="150"/>
      <c r="D131" s="151" t="s">
        <v>124</v>
      </c>
      <c r="E131" s="152" t="s">
        <v>1</v>
      </c>
      <c r="F131" s="153" t="s">
        <v>129</v>
      </c>
      <c r="H131" s="154">
        <v>869.07600000000002</v>
      </c>
      <c r="L131" s="150"/>
      <c r="M131" s="155"/>
      <c r="N131" s="156"/>
      <c r="O131" s="156"/>
      <c r="P131" s="156"/>
      <c r="Q131" s="156"/>
      <c r="R131" s="156"/>
      <c r="S131" s="156"/>
      <c r="T131" s="157"/>
      <c r="AT131" s="152" t="s">
        <v>124</v>
      </c>
      <c r="AU131" s="152" t="s">
        <v>81</v>
      </c>
      <c r="AV131" s="13" t="s">
        <v>81</v>
      </c>
      <c r="AW131" s="13" t="s">
        <v>30</v>
      </c>
      <c r="AX131" s="13" t="s">
        <v>79</v>
      </c>
      <c r="AY131" s="152" t="s">
        <v>116</v>
      </c>
    </row>
    <row r="132" spans="1:65" s="2" customFormat="1" ht="24.15" customHeight="1">
      <c r="A132" s="29"/>
      <c r="B132" s="136"/>
      <c r="C132" s="137" t="s">
        <v>130</v>
      </c>
      <c r="D132" s="137" t="s">
        <v>118</v>
      </c>
      <c r="E132" s="138" t="s">
        <v>131</v>
      </c>
      <c r="F132" s="139" t="s">
        <v>132</v>
      </c>
      <c r="G132" s="140" t="s">
        <v>121</v>
      </c>
      <c r="H132" s="141">
        <v>898.58799999999997</v>
      </c>
      <c r="I132" s="142"/>
      <c r="J132" s="142">
        <f>ROUND(I132*H132,2)</f>
        <v>0</v>
      </c>
      <c r="K132" s="143"/>
      <c r="L132" s="30"/>
      <c r="M132" s="144" t="s">
        <v>1</v>
      </c>
      <c r="N132" s="145" t="s">
        <v>39</v>
      </c>
      <c r="O132" s="146">
        <v>0.11600000000000001</v>
      </c>
      <c r="P132" s="146">
        <f>O132*H132</f>
        <v>104.236208</v>
      </c>
      <c r="Q132" s="146">
        <v>0</v>
      </c>
      <c r="R132" s="146">
        <f>Q132*H132</f>
        <v>0</v>
      </c>
      <c r="S132" s="146">
        <v>0.28999999999999998</v>
      </c>
      <c r="T132" s="147">
        <f>S132*H132</f>
        <v>260.59051999999997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8" t="s">
        <v>122</v>
      </c>
      <c r="AT132" s="148" t="s">
        <v>118</v>
      </c>
      <c r="AU132" s="148" t="s">
        <v>81</v>
      </c>
      <c r="AY132" s="17" t="s">
        <v>116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79</v>
      </c>
      <c r="BK132" s="149">
        <f>ROUND(I132*H132,2)</f>
        <v>0</v>
      </c>
      <c r="BL132" s="17" t="s">
        <v>122</v>
      </c>
      <c r="BM132" s="148" t="s">
        <v>133</v>
      </c>
    </row>
    <row r="133" spans="1:65" s="13" customFormat="1">
      <c r="B133" s="150"/>
      <c r="D133" s="151" t="s">
        <v>124</v>
      </c>
      <c r="E133" s="152" t="s">
        <v>1</v>
      </c>
      <c r="F133" s="153" t="s">
        <v>134</v>
      </c>
      <c r="H133" s="154">
        <v>898.58799999999997</v>
      </c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124</v>
      </c>
      <c r="AU133" s="152" t="s">
        <v>81</v>
      </c>
      <c r="AV133" s="13" t="s">
        <v>81</v>
      </c>
      <c r="AW133" s="13" t="s">
        <v>30</v>
      </c>
      <c r="AX133" s="13" t="s">
        <v>79</v>
      </c>
      <c r="AY133" s="152" t="s">
        <v>116</v>
      </c>
    </row>
    <row r="134" spans="1:65" s="2" customFormat="1" ht="24.15" customHeight="1">
      <c r="A134" s="29"/>
      <c r="B134" s="136"/>
      <c r="C134" s="137" t="s">
        <v>122</v>
      </c>
      <c r="D134" s="137" t="s">
        <v>118</v>
      </c>
      <c r="E134" s="138" t="s">
        <v>135</v>
      </c>
      <c r="F134" s="139" t="s">
        <v>136</v>
      </c>
      <c r="G134" s="140" t="s">
        <v>121</v>
      </c>
      <c r="H134" s="141">
        <v>29.512</v>
      </c>
      <c r="I134" s="142"/>
      <c r="J134" s="142">
        <f>ROUND(I134*H134,2)</f>
        <v>0</v>
      </c>
      <c r="K134" s="143"/>
      <c r="L134" s="30"/>
      <c r="M134" s="144" t="s">
        <v>1</v>
      </c>
      <c r="N134" s="145" t="s">
        <v>39</v>
      </c>
      <c r="O134" s="146">
        <v>0.22</v>
      </c>
      <c r="P134" s="146">
        <f>O134*H134</f>
        <v>6.4926399999999997</v>
      </c>
      <c r="Q134" s="146">
        <v>0</v>
      </c>
      <c r="R134" s="146">
        <f>Q134*H134</f>
        <v>0</v>
      </c>
      <c r="S134" s="146">
        <v>0.316</v>
      </c>
      <c r="T134" s="147">
        <f>S134*H134</f>
        <v>9.3257919999999999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8" t="s">
        <v>122</v>
      </c>
      <c r="AT134" s="148" t="s">
        <v>118</v>
      </c>
      <c r="AU134" s="148" t="s">
        <v>81</v>
      </c>
      <c r="AY134" s="17" t="s">
        <v>116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79</v>
      </c>
      <c r="BK134" s="149">
        <f>ROUND(I134*H134,2)</f>
        <v>0</v>
      </c>
      <c r="BL134" s="17" t="s">
        <v>122</v>
      </c>
      <c r="BM134" s="148" t="s">
        <v>137</v>
      </c>
    </row>
    <row r="135" spans="1:65" s="13" customFormat="1">
      <c r="B135" s="150"/>
      <c r="D135" s="151" t="s">
        <v>124</v>
      </c>
      <c r="E135" s="152" t="s">
        <v>1</v>
      </c>
      <c r="F135" s="153" t="s">
        <v>138</v>
      </c>
      <c r="H135" s="154">
        <v>29.512</v>
      </c>
      <c r="L135" s="150"/>
      <c r="M135" s="155"/>
      <c r="N135" s="156"/>
      <c r="O135" s="156"/>
      <c r="P135" s="156"/>
      <c r="Q135" s="156"/>
      <c r="R135" s="156"/>
      <c r="S135" s="156"/>
      <c r="T135" s="157"/>
      <c r="AT135" s="152" t="s">
        <v>124</v>
      </c>
      <c r="AU135" s="152" t="s">
        <v>81</v>
      </c>
      <c r="AV135" s="13" t="s">
        <v>81</v>
      </c>
      <c r="AW135" s="13" t="s">
        <v>30</v>
      </c>
      <c r="AX135" s="13" t="s">
        <v>79</v>
      </c>
      <c r="AY135" s="152" t="s">
        <v>116</v>
      </c>
    </row>
    <row r="136" spans="1:65" s="2" customFormat="1" ht="16.5" customHeight="1">
      <c r="A136" s="29"/>
      <c r="B136" s="136"/>
      <c r="C136" s="137" t="s">
        <v>139</v>
      </c>
      <c r="D136" s="137" t="s">
        <v>118</v>
      </c>
      <c r="E136" s="138" t="s">
        <v>140</v>
      </c>
      <c r="F136" s="139" t="s">
        <v>141</v>
      </c>
      <c r="G136" s="140" t="s">
        <v>142</v>
      </c>
      <c r="H136" s="141">
        <v>154</v>
      </c>
      <c r="I136" s="142"/>
      <c r="J136" s="142">
        <f>ROUND(I136*H136,2)</f>
        <v>0</v>
      </c>
      <c r="K136" s="143"/>
      <c r="L136" s="30"/>
      <c r="M136" s="144" t="s">
        <v>1</v>
      </c>
      <c r="N136" s="145" t="s">
        <v>39</v>
      </c>
      <c r="O136" s="146">
        <v>0.13300000000000001</v>
      </c>
      <c r="P136" s="146">
        <f>O136*H136</f>
        <v>20.481999999999999</v>
      </c>
      <c r="Q136" s="146">
        <v>0</v>
      </c>
      <c r="R136" s="146">
        <f>Q136*H136</f>
        <v>0</v>
      </c>
      <c r="S136" s="146">
        <v>0.20499999999999999</v>
      </c>
      <c r="T136" s="147">
        <f>S136*H136</f>
        <v>31.569999999999997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8" t="s">
        <v>122</v>
      </c>
      <c r="AT136" s="148" t="s">
        <v>118</v>
      </c>
      <c r="AU136" s="148" t="s">
        <v>81</v>
      </c>
      <c r="AY136" s="17" t="s">
        <v>116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79</v>
      </c>
      <c r="BK136" s="149">
        <f>ROUND(I136*H136,2)</f>
        <v>0</v>
      </c>
      <c r="BL136" s="17" t="s">
        <v>122</v>
      </c>
      <c r="BM136" s="148" t="s">
        <v>143</v>
      </c>
    </row>
    <row r="137" spans="1:65" s="14" customFormat="1">
      <c r="B137" s="158"/>
      <c r="D137" s="151" t="s">
        <v>124</v>
      </c>
      <c r="E137" s="159" t="s">
        <v>1</v>
      </c>
      <c r="F137" s="160" t="s">
        <v>144</v>
      </c>
      <c r="H137" s="159" t="s">
        <v>1</v>
      </c>
      <c r="L137" s="158"/>
      <c r="M137" s="161"/>
      <c r="N137" s="162"/>
      <c r="O137" s="162"/>
      <c r="P137" s="162"/>
      <c r="Q137" s="162"/>
      <c r="R137" s="162"/>
      <c r="S137" s="162"/>
      <c r="T137" s="163"/>
      <c r="AT137" s="159" t="s">
        <v>124</v>
      </c>
      <c r="AU137" s="159" t="s">
        <v>81</v>
      </c>
      <c r="AV137" s="14" t="s">
        <v>79</v>
      </c>
      <c r="AW137" s="14" t="s">
        <v>30</v>
      </c>
      <c r="AX137" s="14" t="s">
        <v>74</v>
      </c>
      <c r="AY137" s="159" t="s">
        <v>116</v>
      </c>
    </row>
    <row r="138" spans="1:65" s="13" customFormat="1">
      <c r="B138" s="150"/>
      <c r="D138" s="151" t="s">
        <v>124</v>
      </c>
      <c r="E138" s="152" t="s">
        <v>1</v>
      </c>
      <c r="F138" s="153" t="s">
        <v>145</v>
      </c>
      <c r="H138" s="154">
        <v>154</v>
      </c>
      <c r="L138" s="150"/>
      <c r="M138" s="155"/>
      <c r="N138" s="156"/>
      <c r="O138" s="156"/>
      <c r="P138" s="156"/>
      <c r="Q138" s="156"/>
      <c r="R138" s="156"/>
      <c r="S138" s="156"/>
      <c r="T138" s="157"/>
      <c r="AT138" s="152" t="s">
        <v>124</v>
      </c>
      <c r="AU138" s="152" t="s">
        <v>81</v>
      </c>
      <c r="AV138" s="13" t="s">
        <v>81</v>
      </c>
      <c r="AW138" s="13" t="s">
        <v>30</v>
      </c>
      <c r="AX138" s="13" t="s">
        <v>74</v>
      </c>
      <c r="AY138" s="152" t="s">
        <v>116</v>
      </c>
    </row>
    <row r="139" spans="1:65" s="15" customFormat="1">
      <c r="B139" s="164"/>
      <c r="D139" s="151" t="s">
        <v>124</v>
      </c>
      <c r="E139" s="165" t="s">
        <v>1</v>
      </c>
      <c r="F139" s="166" t="s">
        <v>146</v>
      </c>
      <c r="H139" s="167">
        <v>154</v>
      </c>
      <c r="L139" s="164"/>
      <c r="M139" s="168"/>
      <c r="N139" s="169"/>
      <c r="O139" s="169"/>
      <c r="P139" s="169"/>
      <c r="Q139" s="169"/>
      <c r="R139" s="169"/>
      <c r="S139" s="169"/>
      <c r="T139" s="170"/>
      <c r="AT139" s="165" t="s">
        <v>124</v>
      </c>
      <c r="AU139" s="165" t="s">
        <v>81</v>
      </c>
      <c r="AV139" s="15" t="s">
        <v>122</v>
      </c>
      <c r="AW139" s="15" t="s">
        <v>30</v>
      </c>
      <c r="AX139" s="15" t="s">
        <v>79</v>
      </c>
      <c r="AY139" s="165" t="s">
        <v>116</v>
      </c>
    </row>
    <row r="140" spans="1:65" s="2" customFormat="1" ht="24.15" customHeight="1">
      <c r="A140" s="29"/>
      <c r="B140" s="136"/>
      <c r="C140" s="137" t="s">
        <v>147</v>
      </c>
      <c r="D140" s="137" t="s">
        <v>118</v>
      </c>
      <c r="E140" s="138" t="s">
        <v>148</v>
      </c>
      <c r="F140" s="139" t="s">
        <v>149</v>
      </c>
      <c r="G140" s="140" t="s">
        <v>121</v>
      </c>
      <c r="H140" s="141">
        <v>73</v>
      </c>
      <c r="I140" s="142"/>
      <c r="J140" s="142">
        <f>ROUND(I140*H140,2)</f>
        <v>0</v>
      </c>
      <c r="K140" s="143"/>
      <c r="L140" s="30"/>
      <c r="M140" s="144" t="s">
        <v>1</v>
      </c>
      <c r="N140" s="145" t="s">
        <v>39</v>
      </c>
      <c r="O140" s="146">
        <v>7.5999999999999998E-2</v>
      </c>
      <c r="P140" s="146">
        <f>O140*H140</f>
        <v>5.548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8" t="s">
        <v>122</v>
      </c>
      <c r="AT140" s="148" t="s">
        <v>118</v>
      </c>
      <c r="AU140" s="148" t="s">
        <v>81</v>
      </c>
      <c r="AY140" s="17" t="s">
        <v>116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79</v>
      </c>
      <c r="BK140" s="149">
        <f>ROUND(I140*H140,2)</f>
        <v>0</v>
      </c>
      <c r="BL140" s="17" t="s">
        <v>122</v>
      </c>
      <c r="BM140" s="148" t="s">
        <v>150</v>
      </c>
    </row>
    <row r="141" spans="1:65" s="13" customFormat="1">
      <c r="B141" s="150"/>
      <c r="D141" s="151" t="s">
        <v>124</v>
      </c>
      <c r="E141" s="152" t="s">
        <v>1</v>
      </c>
      <c r="F141" s="153" t="s">
        <v>125</v>
      </c>
      <c r="H141" s="154">
        <v>73</v>
      </c>
      <c r="L141" s="150"/>
      <c r="M141" s="155"/>
      <c r="N141" s="156"/>
      <c r="O141" s="156"/>
      <c r="P141" s="156"/>
      <c r="Q141" s="156"/>
      <c r="R141" s="156"/>
      <c r="S141" s="156"/>
      <c r="T141" s="157"/>
      <c r="AT141" s="152" t="s">
        <v>124</v>
      </c>
      <c r="AU141" s="152" t="s">
        <v>81</v>
      </c>
      <c r="AV141" s="13" t="s">
        <v>81</v>
      </c>
      <c r="AW141" s="13" t="s">
        <v>30</v>
      </c>
      <c r="AX141" s="13" t="s">
        <v>79</v>
      </c>
      <c r="AY141" s="152" t="s">
        <v>116</v>
      </c>
    </row>
    <row r="142" spans="1:65" s="2" customFormat="1" ht="33" customHeight="1">
      <c r="A142" s="29"/>
      <c r="B142" s="136"/>
      <c r="C142" s="137" t="s">
        <v>151</v>
      </c>
      <c r="D142" s="137" t="s">
        <v>118</v>
      </c>
      <c r="E142" s="138" t="s">
        <v>152</v>
      </c>
      <c r="F142" s="139" t="s">
        <v>153</v>
      </c>
      <c r="G142" s="140" t="s">
        <v>154</v>
      </c>
      <c r="H142" s="141">
        <v>20.975999999999999</v>
      </c>
      <c r="I142" s="142"/>
      <c r="J142" s="142">
        <f>ROUND(I142*H142,2)</f>
        <v>0</v>
      </c>
      <c r="K142" s="143"/>
      <c r="L142" s="30"/>
      <c r="M142" s="144" t="s">
        <v>1</v>
      </c>
      <c r="N142" s="145" t="s">
        <v>39</v>
      </c>
      <c r="O142" s="146">
        <v>0.86499999999999999</v>
      </c>
      <c r="P142" s="146">
        <f>O142*H142</f>
        <v>18.14424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8" t="s">
        <v>122</v>
      </c>
      <c r="AT142" s="148" t="s">
        <v>118</v>
      </c>
      <c r="AU142" s="148" t="s">
        <v>81</v>
      </c>
      <c r="AY142" s="17" t="s">
        <v>116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79</v>
      </c>
      <c r="BK142" s="149">
        <f>ROUND(I142*H142,2)</f>
        <v>0</v>
      </c>
      <c r="BL142" s="17" t="s">
        <v>122</v>
      </c>
      <c r="BM142" s="148" t="s">
        <v>155</v>
      </c>
    </row>
    <row r="143" spans="1:65" s="13" customFormat="1">
      <c r="B143" s="150"/>
      <c r="D143" s="151" t="s">
        <v>124</v>
      </c>
      <c r="E143" s="152" t="s">
        <v>1</v>
      </c>
      <c r="F143" s="153" t="s">
        <v>156</v>
      </c>
      <c r="H143" s="154">
        <v>20.399999999999999</v>
      </c>
      <c r="L143" s="150"/>
      <c r="M143" s="155"/>
      <c r="N143" s="156"/>
      <c r="O143" s="156"/>
      <c r="P143" s="156"/>
      <c r="Q143" s="156"/>
      <c r="R143" s="156"/>
      <c r="S143" s="156"/>
      <c r="T143" s="157"/>
      <c r="AT143" s="152" t="s">
        <v>124</v>
      </c>
      <c r="AU143" s="152" t="s">
        <v>81</v>
      </c>
      <c r="AV143" s="13" t="s">
        <v>81</v>
      </c>
      <c r="AW143" s="13" t="s">
        <v>30</v>
      </c>
      <c r="AX143" s="13" t="s">
        <v>74</v>
      </c>
      <c r="AY143" s="152" t="s">
        <v>116</v>
      </c>
    </row>
    <row r="144" spans="1:65" s="13" customFormat="1">
      <c r="B144" s="150"/>
      <c r="D144" s="151" t="s">
        <v>124</v>
      </c>
      <c r="E144" s="152" t="s">
        <v>1</v>
      </c>
      <c r="F144" s="153" t="s">
        <v>157</v>
      </c>
      <c r="H144" s="154">
        <v>0.57599999999999996</v>
      </c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124</v>
      </c>
      <c r="AU144" s="152" t="s">
        <v>81</v>
      </c>
      <c r="AV144" s="13" t="s">
        <v>81</v>
      </c>
      <c r="AW144" s="13" t="s">
        <v>30</v>
      </c>
      <c r="AX144" s="13" t="s">
        <v>74</v>
      </c>
      <c r="AY144" s="152" t="s">
        <v>116</v>
      </c>
    </row>
    <row r="145" spans="1:65" s="15" customFormat="1">
      <c r="B145" s="164"/>
      <c r="D145" s="151" t="s">
        <v>124</v>
      </c>
      <c r="E145" s="165" t="s">
        <v>1</v>
      </c>
      <c r="F145" s="166" t="s">
        <v>146</v>
      </c>
      <c r="H145" s="167">
        <v>20.975999999999999</v>
      </c>
      <c r="L145" s="164"/>
      <c r="M145" s="168"/>
      <c r="N145" s="169"/>
      <c r="O145" s="169"/>
      <c r="P145" s="169"/>
      <c r="Q145" s="169"/>
      <c r="R145" s="169"/>
      <c r="S145" s="169"/>
      <c r="T145" s="170"/>
      <c r="AT145" s="165" t="s">
        <v>124</v>
      </c>
      <c r="AU145" s="165" t="s">
        <v>81</v>
      </c>
      <c r="AV145" s="15" t="s">
        <v>122</v>
      </c>
      <c r="AW145" s="15" t="s">
        <v>30</v>
      </c>
      <c r="AX145" s="15" t="s">
        <v>79</v>
      </c>
      <c r="AY145" s="165" t="s">
        <v>116</v>
      </c>
    </row>
    <row r="146" spans="1:65" s="2" customFormat="1" ht="33" customHeight="1">
      <c r="A146" s="29"/>
      <c r="B146" s="136"/>
      <c r="C146" s="137" t="s">
        <v>158</v>
      </c>
      <c r="D146" s="137" t="s">
        <v>118</v>
      </c>
      <c r="E146" s="138" t="s">
        <v>159</v>
      </c>
      <c r="F146" s="139" t="s">
        <v>160</v>
      </c>
      <c r="G146" s="140" t="s">
        <v>154</v>
      </c>
      <c r="H146" s="141">
        <v>12</v>
      </c>
      <c r="I146" s="142"/>
      <c r="J146" s="142">
        <f>ROUND(I146*H146,2)</f>
        <v>0</v>
      </c>
      <c r="K146" s="143"/>
      <c r="L146" s="30"/>
      <c r="M146" s="144" t="s">
        <v>1</v>
      </c>
      <c r="N146" s="145" t="s">
        <v>39</v>
      </c>
      <c r="O146" s="146">
        <v>7.133</v>
      </c>
      <c r="P146" s="146">
        <f>O146*H146</f>
        <v>85.596000000000004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8" t="s">
        <v>122</v>
      </c>
      <c r="AT146" s="148" t="s">
        <v>118</v>
      </c>
      <c r="AU146" s="148" t="s">
        <v>81</v>
      </c>
      <c r="AY146" s="17" t="s">
        <v>116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79</v>
      </c>
      <c r="BK146" s="149">
        <f>ROUND(I146*H146,2)</f>
        <v>0</v>
      </c>
      <c r="BL146" s="17" t="s">
        <v>122</v>
      </c>
      <c r="BM146" s="148" t="s">
        <v>161</v>
      </c>
    </row>
    <row r="147" spans="1:65" s="13" customFormat="1">
      <c r="B147" s="150"/>
      <c r="D147" s="151" t="s">
        <v>124</v>
      </c>
      <c r="E147" s="152" t="s">
        <v>1</v>
      </c>
      <c r="F147" s="153" t="s">
        <v>162</v>
      </c>
      <c r="H147" s="154">
        <v>12</v>
      </c>
      <c r="L147" s="150"/>
      <c r="M147" s="155"/>
      <c r="N147" s="156"/>
      <c r="O147" s="156"/>
      <c r="P147" s="156"/>
      <c r="Q147" s="156"/>
      <c r="R147" s="156"/>
      <c r="S147" s="156"/>
      <c r="T147" s="157"/>
      <c r="AT147" s="152" t="s">
        <v>124</v>
      </c>
      <c r="AU147" s="152" t="s">
        <v>81</v>
      </c>
      <c r="AV147" s="13" t="s">
        <v>81</v>
      </c>
      <c r="AW147" s="13" t="s">
        <v>30</v>
      </c>
      <c r="AX147" s="13" t="s">
        <v>79</v>
      </c>
      <c r="AY147" s="152" t="s">
        <v>116</v>
      </c>
    </row>
    <row r="148" spans="1:65" s="2" customFormat="1" ht="37.799999999999997" customHeight="1">
      <c r="A148" s="29"/>
      <c r="B148" s="136"/>
      <c r="C148" s="137" t="s">
        <v>163</v>
      </c>
      <c r="D148" s="137" t="s">
        <v>118</v>
      </c>
      <c r="E148" s="138" t="s">
        <v>164</v>
      </c>
      <c r="F148" s="139" t="s">
        <v>165</v>
      </c>
      <c r="G148" s="140" t="s">
        <v>154</v>
      </c>
      <c r="H148" s="141">
        <v>32.975999999999999</v>
      </c>
      <c r="I148" s="142"/>
      <c r="J148" s="142">
        <f>ROUND(I148*H148,2)</f>
        <v>0</v>
      </c>
      <c r="K148" s="143"/>
      <c r="L148" s="30"/>
      <c r="M148" s="144" t="s">
        <v>1</v>
      </c>
      <c r="N148" s="145" t="s">
        <v>39</v>
      </c>
      <c r="O148" s="146">
        <v>8.6999999999999994E-2</v>
      </c>
      <c r="P148" s="146">
        <f>O148*H148</f>
        <v>2.8689119999999999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8" t="s">
        <v>122</v>
      </c>
      <c r="AT148" s="148" t="s">
        <v>118</v>
      </c>
      <c r="AU148" s="148" t="s">
        <v>81</v>
      </c>
      <c r="AY148" s="17" t="s">
        <v>116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79</v>
      </c>
      <c r="BK148" s="149">
        <f>ROUND(I148*H148,2)</f>
        <v>0</v>
      </c>
      <c r="BL148" s="17" t="s">
        <v>122</v>
      </c>
      <c r="BM148" s="148" t="s">
        <v>166</v>
      </c>
    </row>
    <row r="149" spans="1:65" s="13" customFormat="1">
      <c r="B149" s="150"/>
      <c r="D149" s="151" t="s">
        <v>124</v>
      </c>
      <c r="E149" s="152" t="s">
        <v>1</v>
      </c>
      <c r="F149" s="153" t="s">
        <v>167</v>
      </c>
      <c r="H149" s="154">
        <v>20.975999999999999</v>
      </c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124</v>
      </c>
      <c r="AU149" s="152" t="s">
        <v>81</v>
      </c>
      <c r="AV149" s="13" t="s">
        <v>81</v>
      </c>
      <c r="AW149" s="13" t="s">
        <v>30</v>
      </c>
      <c r="AX149" s="13" t="s">
        <v>74</v>
      </c>
      <c r="AY149" s="152" t="s">
        <v>116</v>
      </c>
    </row>
    <row r="150" spans="1:65" s="13" customFormat="1">
      <c r="B150" s="150"/>
      <c r="D150" s="151" t="s">
        <v>124</v>
      </c>
      <c r="E150" s="152" t="s">
        <v>1</v>
      </c>
      <c r="F150" s="153" t="s">
        <v>168</v>
      </c>
      <c r="H150" s="154">
        <v>12</v>
      </c>
      <c r="L150" s="150"/>
      <c r="M150" s="155"/>
      <c r="N150" s="156"/>
      <c r="O150" s="156"/>
      <c r="P150" s="156"/>
      <c r="Q150" s="156"/>
      <c r="R150" s="156"/>
      <c r="S150" s="156"/>
      <c r="T150" s="157"/>
      <c r="AT150" s="152" t="s">
        <v>124</v>
      </c>
      <c r="AU150" s="152" t="s">
        <v>81</v>
      </c>
      <c r="AV150" s="13" t="s">
        <v>81</v>
      </c>
      <c r="AW150" s="13" t="s">
        <v>30</v>
      </c>
      <c r="AX150" s="13" t="s">
        <v>74</v>
      </c>
      <c r="AY150" s="152" t="s">
        <v>116</v>
      </c>
    </row>
    <row r="151" spans="1:65" s="15" customFormat="1">
      <c r="B151" s="164"/>
      <c r="D151" s="151" t="s">
        <v>124</v>
      </c>
      <c r="E151" s="165" t="s">
        <v>1</v>
      </c>
      <c r="F151" s="166" t="s">
        <v>146</v>
      </c>
      <c r="H151" s="167">
        <v>32.975999999999999</v>
      </c>
      <c r="L151" s="164"/>
      <c r="M151" s="168"/>
      <c r="N151" s="169"/>
      <c r="O151" s="169"/>
      <c r="P151" s="169"/>
      <c r="Q151" s="169"/>
      <c r="R151" s="169"/>
      <c r="S151" s="169"/>
      <c r="T151" s="170"/>
      <c r="AT151" s="165" t="s">
        <v>124</v>
      </c>
      <c r="AU151" s="165" t="s">
        <v>81</v>
      </c>
      <c r="AV151" s="15" t="s">
        <v>122</v>
      </c>
      <c r="AW151" s="15" t="s">
        <v>30</v>
      </c>
      <c r="AX151" s="15" t="s">
        <v>79</v>
      </c>
      <c r="AY151" s="165" t="s">
        <v>116</v>
      </c>
    </row>
    <row r="152" spans="1:65" s="2" customFormat="1" ht="37.799999999999997" customHeight="1">
      <c r="A152" s="29"/>
      <c r="B152" s="136"/>
      <c r="C152" s="137" t="s">
        <v>169</v>
      </c>
      <c r="D152" s="137" t="s">
        <v>118</v>
      </c>
      <c r="E152" s="138" t="s">
        <v>170</v>
      </c>
      <c r="F152" s="139" t="s">
        <v>171</v>
      </c>
      <c r="G152" s="140" t="s">
        <v>154</v>
      </c>
      <c r="H152" s="141">
        <v>329.76</v>
      </c>
      <c r="I152" s="142"/>
      <c r="J152" s="142">
        <f>ROUND(I152*H152,2)</f>
        <v>0</v>
      </c>
      <c r="K152" s="143"/>
      <c r="L152" s="30"/>
      <c r="M152" s="144" t="s">
        <v>1</v>
      </c>
      <c r="N152" s="145" t="s">
        <v>39</v>
      </c>
      <c r="O152" s="146">
        <v>5.0000000000000001E-3</v>
      </c>
      <c r="P152" s="146">
        <f>O152*H152</f>
        <v>1.6488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8" t="s">
        <v>122</v>
      </c>
      <c r="AT152" s="148" t="s">
        <v>118</v>
      </c>
      <c r="AU152" s="148" t="s">
        <v>81</v>
      </c>
      <c r="AY152" s="17" t="s">
        <v>116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79</v>
      </c>
      <c r="BK152" s="149">
        <f>ROUND(I152*H152,2)</f>
        <v>0</v>
      </c>
      <c r="BL152" s="17" t="s">
        <v>122</v>
      </c>
      <c r="BM152" s="148" t="s">
        <v>172</v>
      </c>
    </row>
    <row r="153" spans="1:65" s="13" customFormat="1">
      <c r="B153" s="150"/>
      <c r="D153" s="151" t="s">
        <v>124</v>
      </c>
      <c r="E153" s="152" t="s">
        <v>1</v>
      </c>
      <c r="F153" s="153" t="s">
        <v>173</v>
      </c>
      <c r="H153" s="154">
        <v>329.76</v>
      </c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124</v>
      </c>
      <c r="AU153" s="152" t="s">
        <v>81</v>
      </c>
      <c r="AV153" s="13" t="s">
        <v>81</v>
      </c>
      <c r="AW153" s="13" t="s">
        <v>30</v>
      </c>
      <c r="AX153" s="13" t="s">
        <v>79</v>
      </c>
      <c r="AY153" s="152" t="s">
        <v>116</v>
      </c>
    </row>
    <row r="154" spans="1:65" s="2" customFormat="1" ht="24.15" customHeight="1">
      <c r="A154" s="29"/>
      <c r="B154" s="136"/>
      <c r="C154" s="137" t="s">
        <v>174</v>
      </c>
      <c r="D154" s="137" t="s">
        <v>118</v>
      </c>
      <c r="E154" s="138" t="s">
        <v>175</v>
      </c>
      <c r="F154" s="139" t="s">
        <v>176</v>
      </c>
      <c r="G154" s="140" t="s">
        <v>177</v>
      </c>
      <c r="H154" s="141">
        <v>56.058999999999997</v>
      </c>
      <c r="I154" s="142"/>
      <c r="J154" s="142">
        <f>ROUND(I154*H154,2)</f>
        <v>0</v>
      </c>
      <c r="K154" s="143"/>
      <c r="L154" s="30"/>
      <c r="M154" s="144" t="s">
        <v>1</v>
      </c>
      <c r="N154" s="145" t="s">
        <v>39</v>
      </c>
      <c r="O154" s="146">
        <v>0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8" t="s">
        <v>122</v>
      </c>
      <c r="AT154" s="148" t="s">
        <v>118</v>
      </c>
      <c r="AU154" s="148" t="s">
        <v>81</v>
      </c>
      <c r="AY154" s="17" t="s">
        <v>116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79</v>
      </c>
      <c r="BK154" s="149">
        <f>ROUND(I154*H154,2)</f>
        <v>0</v>
      </c>
      <c r="BL154" s="17" t="s">
        <v>122</v>
      </c>
      <c r="BM154" s="148" t="s">
        <v>178</v>
      </c>
    </row>
    <row r="155" spans="1:65" s="13" customFormat="1">
      <c r="B155" s="150"/>
      <c r="D155" s="151" t="s">
        <v>124</v>
      </c>
      <c r="E155" s="152" t="s">
        <v>1</v>
      </c>
      <c r="F155" s="153" t="s">
        <v>167</v>
      </c>
      <c r="H155" s="154">
        <v>20.975999999999999</v>
      </c>
      <c r="L155" s="150"/>
      <c r="M155" s="155"/>
      <c r="N155" s="156"/>
      <c r="O155" s="156"/>
      <c r="P155" s="156"/>
      <c r="Q155" s="156"/>
      <c r="R155" s="156"/>
      <c r="S155" s="156"/>
      <c r="T155" s="157"/>
      <c r="AT155" s="152" t="s">
        <v>124</v>
      </c>
      <c r="AU155" s="152" t="s">
        <v>81</v>
      </c>
      <c r="AV155" s="13" t="s">
        <v>81</v>
      </c>
      <c r="AW155" s="13" t="s">
        <v>30</v>
      </c>
      <c r="AX155" s="13" t="s">
        <v>74</v>
      </c>
      <c r="AY155" s="152" t="s">
        <v>116</v>
      </c>
    </row>
    <row r="156" spans="1:65" s="13" customFormat="1">
      <c r="B156" s="150"/>
      <c r="D156" s="151" t="s">
        <v>124</v>
      </c>
      <c r="E156" s="152" t="s">
        <v>1</v>
      </c>
      <c r="F156" s="153" t="s">
        <v>168</v>
      </c>
      <c r="H156" s="154">
        <v>12</v>
      </c>
      <c r="L156" s="150"/>
      <c r="M156" s="155"/>
      <c r="N156" s="156"/>
      <c r="O156" s="156"/>
      <c r="P156" s="156"/>
      <c r="Q156" s="156"/>
      <c r="R156" s="156"/>
      <c r="S156" s="156"/>
      <c r="T156" s="157"/>
      <c r="AT156" s="152" t="s">
        <v>124</v>
      </c>
      <c r="AU156" s="152" t="s">
        <v>81</v>
      </c>
      <c r="AV156" s="13" t="s">
        <v>81</v>
      </c>
      <c r="AW156" s="13" t="s">
        <v>30</v>
      </c>
      <c r="AX156" s="13" t="s">
        <v>74</v>
      </c>
      <c r="AY156" s="152" t="s">
        <v>116</v>
      </c>
    </row>
    <row r="157" spans="1:65" s="15" customFormat="1">
      <c r="B157" s="164"/>
      <c r="D157" s="151" t="s">
        <v>124</v>
      </c>
      <c r="E157" s="165" t="s">
        <v>1</v>
      </c>
      <c r="F157" s="166" t="s">
        <v>146</v>
      </c>
      <c r="H157" s="167">
        <v>32.975999999999999</v>
      </c>
      <c r="L157" s="164"/>
      <c r="M157" s="168"/>
      <c r="N157" s="169"/>
      <c r="O157" s="169"/>
      <c r="P157" s="169"/>
      <c r="Q157" s="169"/>
      <c r="R157" s="169"/>
      <c r="S157" s="169"/>
      <c r="T157" s="170"/>
      <c r="AT157" s="165" t="s">
        <v>124</v>
      </c>
      <c r="AU157" s="165" t="s">
        <v>81</v>
      </c>
      <c r="AV157" s="15" t="s">
        <v>122</v>
      </c>
      <c r="AW157" s="15" t="s">
        <v>30</v>
      </c>
      <c r="AX157" s="15" t="s">
        <v>79</v>
      </c>
      <c r="AY157" s="165" t="s">
        <v>116</v>
      </c>
    </row>
    <row r="158" spans="1:65" s="13" customFormat="1">
      <c r="B158" s="150"/>
      <c r="D158" s="151" t="s">
        <v>124</v>
      </c>
      <c r="F158" s="153" t="s">
        <v>179</v>
      </c>
      <c r="H158" s="154">
        <v>56.058999999999997</v>
      </c>
      <c r="L158" s="150"/>
      <c r="M158" s="155"/>
      <c r="N158" s="156"/>
      <c r="O158" s="156"/>
      <c r="P158" s="156"/>
      <c r="Q158" s="156"/>
      <c r="R158" s="156"/>
      <c r="S158" s="156"/>
      <c r="T158" s="157"/>
      <c r="AT158" s="152" t="s">
        <v>124</v>
      </c>
      <c r="AU158" s="152" t="s">
        <v>81</v>
      </c>
      <c r="AV158" s="13" t="s">
        <v>81</v>
      </c>
      <c r="AW158" s="13" t="s">
        <v>3</v>
      </c>
      <c r="AX158" s="13" t="s">
        <v>79</v>
      </c>
      <c r="AY158" s="152" t="s">
        <v>116</v>
      </c>
    </row>
    <row r="159" spans="1:65" s="2" customFormat="1" ht="16.5" customHeight="1">
      <c r="A159" s="29"/>
      <c r="B159" s="136"/>
      <c r="C159" s="137" t="s">
        <v>180</v>
      </c>
      <c r="D159" s="137" t="s">
        <v>118</v>
      </c>
      <c r="E159" s="138" t="s">
        <v>181</v>
      </c>
      <c r="F159" s="139" t="s">
        <v>182</v>
      </c>
      <c r="G159" s="140" t="s">
        <v>154</v>
      </c>
      <c r="H159" s="141">
        <v>32.975999999999999</v>
      </c>
      <c r="I159" s="142"/>
      <c r="J159" s="142">
        <f>ROUND(I159*H159,2)</f>
        <v>0</v>
      </c>
      <c r="K159" s="143"/>
      <c r="L159" s="30"/>
      <c r="M159" s="144" t="s">
        <v>1</v>
      </c>
      <c r="N159" s="145" t="s">
        <v>39</v>
      </c>
      <c r="O159" s="146">
        <v>8.9999999999999993E-3</v>
      </c>
      <c r="P159" s="146">
        <f>O159*H159</f>
        <v>0.29678399999999999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8" t="s">
        <v>122</v>
      </c>
      <c r="AT159" s="148" t="s">
        <v>118</v>
      </c>
      <c r="AU159" s="148" t="s">
        <v>81</v>
      </c>
      <c r="AY159" s="17" t="s">
        <v>116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79</v>
      </c>
      <c r="BK159" s="149">
        <f>ROUND(I159*H159,2)</f>
        <v>0</v>
      </c>
      <c r="BL159" s="17" t="s">
        <v>122</v>
      </c>
      <c r="BM159" s="148" t="s">
        <v>183</v>
      </c>
    </row>
    <row r="160" spans="1:65" s="13" customFormat="1">
      <c r="B160" s="150"/>
      <c r="D160" s="151" t="s">
        <v>124</v>
      </c>
      <c r="E160" s="152" t="s">
        <v>1</v>
      </c>
      <c r="F160" s="153" t="s">
        <v>167</v>
      </c>
      <c r="H160" s="154">
        <v>20.975999999999999</v>
      </c>
      <c r="L160" s="150"/>
      <c r="M160" s="155"/>
      <c r="N160" s="156"/>
      <c r="O160" s="156"/>
      <c r="P160" s="156"/>
      <c r="Q160" s="156"/>
      <c r="R160" s="156"/>
      <c r="S160" s="156"/>
      <c r="T160" s="157"/>
      <c r="AT160" s="152" t="s">
        <v>124</v>
      </c>
      <c r="AU160" s="152" t="s">
        <v>81</v>
      </c>
      <c r="AV160" s="13" t="s">
        <v>81</v>
      </c>
      <c r="AW160" s="13" t="s">
        <v>30</v>
      </c>
      <c r="AX160" s="13" t="s">
        <v>74</v>
      </c>
      <c r="AY160" s="152" t="s">
        <v>116</v>
      </c>
    </row>
    <row r="161" spans="1:65" s="13" customFormat="1">
      <c r="B161" s="150"/>
      <c r="D161" s="151" t="s">
        <v>124</v>
      </c>
      <c r="E161" s="152" t="s">
        <v>1</v>
      </c>
      <c r="F161" s="153" t="s">
        <v>168</v>
      </c>
      <c r="H161" s="154">
        <v>12</v>
      </c>
      <c r="L161" s="150"/>
      <c r="M161" s="155"/>
      <c r="N161" s="156"/>
      <c r="O161" s="156"/>
      <c r="P161" s="156"/>
      <c r="Q161" s="156"/>
      <c r="R161" s="156"/>
      <c r="S161" s="156"/>
      <c r="T161" s="157"/>
      <c r="AT161" s="152" t="s">
        <v>124</v>
      </c>
      <c r="AU161" s="152" t="s">
        <v>81</v>
      </c>
      <c r="AV161" s="13" t="s">
        <v>81</v>
      </c>
      <c r="AW161" s="13" t="s">
        <v>30</v>
      </c>
      <c r="AX161" s="13" t="s">
        <v>74</v>
      </c>
      <c r="AY161" s="152" t="s">
        <v>116</v>
      </c>
    </row>
    <row r="162" spans="1:65" s="15" customFormat="1">
      <c r="B162" s="164"/>
      <c r="D162" s="151" t="s">
        <v>124</v>
      </c>
      <c r="E162" s="165" t="s">
        <v>1</v>
      </c>
      <c r="F162" s="166" t="s">
        <v>146</v>
      </c>
      <c r="H162" s="167">
        <v>32.975999999999999</v>
      </c>
      <c r="L162" s="164"/>
      <c r="M162" s="168"/>
      <c r="N162" s="169"/>
      <c r="O162" s="169"/>
      <c r="P162" s="169"/>
      <c r="Q162" s="169"/>
      <c r="R162" s="169"/>
      <c r="S162" s="169"/>
      <c r="T162" s="170"/>
      <c r="AT162" s="165" t="s">
        <v>124</v>
      </c>
      <c r="AU162" s="165" t="s">
        <v>81</v>
      </c>
      <c r="AV162" s="15" t="s">
        <v>122</v>
      </c>
      <c r="AW162" s="15" t="s">
        <v>30</v>
      </c>
      <c r="AX162" s="15" t="s">
        <v>79</v>
      </c>
      <c r="AY162" s="165" t="s">
        <v>116</v>
      </c>
    </row>
    <row r="163" spans="1:65" s="2" customFormat="1" ht="24.15" customHeight="1">
      <c r="A163" s="29"/>
      <c r="B163" s="136"/>
      <c r="C163" s="137" t="s">
        <v>184</v>
      </c>
      <c r="D163" s="137" t="s">
        <v>118</v>
      </c>
      <c r="E163" s="138" t="s">
        <v>185</v>
      </c>
      <c r="F163" s="139" t="s">
        <v>186</v>
      </c>
      <c r="G163" s="140" t="s">
        <v>121</v>
      </c>
      <c r="H163" s="141">
        <v>127</v>
      </c>
      <c r="I163" s="142"/>
      <c r="J163" s="142">
        <f>ROUND(I163*H163,2)</f>
        <v>0</v>
      </c>
      <c r="K163" s="143"/>
      <c r="L163" s="30"/>
      <c r="M163" s="144" t="s">
        <v>1</v>
      </c>
      <c r="N163" s="145" t="s">
        <v>39</v>
      </c>
      <c r="O163" s="146">
        <v>0.66800000000000004</v>
      </c>
      <c r="P163" s="146">
        <f>O163*H163</f>
        <v>84.835999999999999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8" t="s">
        <v>122</v>
      </c>
      <c r="AT163" s="148" t="s">
        <v>118</v>
      </c>
      <c r="AU163" s="148" t="s">
        <v>81</v>
      </c>
      <c r="AY163" s="17" t="s">
        <v>116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79</v>
      </c>
      <c r="BK163" s="149">
        <f>ROUND(I163*H163,2)</f>
        <v>0</v>
      </c>
      <c r="BL163" s="17" t="s">
        <v>122</v>
      </c>
      <c r="BM163" s="148" t="s">
        <v>187</v>
      </c>
    </row>
    <row r="164" spans="1:65" s="13" customFormat="1">
      <c r="B164" s="150"/>
      <c r="D164" s="151" t="s">
        <v>124</v>
      </c>
      <c r="E164" s="152" t="s">
        <v>1</v>
      </c>
      <c r="F164" s="153" t="s">
        <v>188</v>
      </c>
      <c r="H164" s="154">
        <v>127</v>
      </c>
      <c r="L164" s="150"/>
      <c r="M164" s="155"/>
      <c r="N164" s="156"/>
      <c r="O164" s="156"/>
      <c r="P164" s="156"/>
      <c r="Q164" s="156"/>
      <c r="R164" s="156"/>
      <c r="S164" s="156"/>
      <c r="T164" s="157"/>
      <c r="AT164" s="152" t="s">
        <v>124</v>
      </c>
      <c r="AU164" s="152" t="s">
        <v>81</v>
      </c>
      <c r="AV164" s="13" t="s">
        <v>81</v>
      </c>
      <c r="AW164" s="13" t="s">
        <v>30</v>
      </c>
      <c r="AX164" s="13" t="s">
        <v>79</v>
      </c>
      <c r="AY164" s="152" t="s">
        <v>116</v>
      </c>
    </row>
    <row r="165" spans="1:65" s="2" customFormat="1" ht="16.5" customHeight="1">
      <c r="A165" s="29"/>
      <c r="B165" s="136"/>
      <c r="C165" s="171" t="s">
        <v>189</v>
      </c>
      <c r="D165" s="171" t="s">
        <v>190</v>
      </c>
      <c r="E165" s="172" t="s">
        <v>191</v>
      </c>
      <c r="F165" s="173" t="s">
        <v>192</v>
      </c>
      <c r="G165" s="174" t="s">
        <v>154</v>
      </c>
      <c r="H165" s="175">
        <v>6.6680000000000001</v>
      </c>
      <c r="I165" s="176"/>
      <c r="J165" s="176">
        <f>ROUND(I165*H165,2)</f>
        <v>0</v>
      </c>
      <c r="K165" s="177"/>
      <c r="L165" s="178"/>
      <c r="M165" s="179" t="s">
        <v>1</v>
      </c>
      <c r="N165" s="180" t="s">
        <v>39</v>
      </c>
      <c r="O165" s="146">
        <v>0</v>
      </c>
      <c r="P165" s="146">
        <f>O165*H165</f>
        <v>0</v>
      </c>
      <c r="Q165" s="146">
        <v>0.21</v>
      </c>
      <c r="R165" s="146">
        <f>Q165*H165</f>
        <v>1.40028</v>
      </c>
      <c r="S165" s="146">
        <v>0</v>
      </c>
      <c r="T165" s="147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8" t="s">
        <v>158</v>
      </c>
      <c r="AT165" s="148" t="s">
        <v>190</v>
      </c>
      <c r="AU165" s="148" t="s">
        <v>81</v>
      </c>
      <c r="AY165" s="17" t="s">
        <v>116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79</v>
      </c>
      <c r="BK165" s="149">
        <f>ROUND(I165*H165,2)</f>
        <v>0</v>
      </c>
      <c r="BL165" s="17" t="s">
        <v>122</v>
      </c>
      <c r="BM165" s="148" t="s">
        <v>193</v>
      </c>
    </row>
    <row r="166" spans="1:65" s="13" customFormat="1">
      <c r="B166" s="150"/>
      <c r="D166" s="151" t="s">
        <v>124</v>
      </c>
      <c r="E166" s="152" t="s">
        <v>1</v>
      </c>
      <c r="F166" s="153" t="s">
        <v>194</v>
      </c>
      <c r="H166" s="154">
        <v>6.6680000000000001</v>
      </c>
      <c r="L166" s="150"/>
      <c r="M166" s="155"/>
      <c r="N166" s="156"/>
      <c r="O166" s="156"/>
      <c r="P166" s="156"/>
      <c r="Q166" s="156"/>
      <c r="R166" s="156"/>
      <c r="S166" s="156"/>
      <c r="T166" s="157"/>
      <c r="AT166" s="152" t="s">
        <v>124</v>
      </c>
      <c r="AU166" s="152" t="s">
        <v>81</v>
      </c>
      <c r="AV166" s="13" t="s">
        <v>81</v>
      </c>
      <c r="AW166" s="13" t="s">
        <v>30</v>
      </c>
      <c r="AX166" s="13" t="s">
        <v>79</v>
      </c>
      <c r="AY166" s="152" t="s">
        <v>116</v>
      </c>
    </row>
    <row r="167" spans="1:65" s="2" customFormat="1" ht="24.15" customHeight="1">
      <c r="A167" s="29"/>
      <c r="B167" s="136"/>
      <c r="C167" s="137" t="s">
        <v>8</v>
      </c>
      <c r="D167" s="137" t="s">
        <v>118</v>
      </c>
      <c r="E167" s="138" t="s">
        <v>195</v>
      </c>
      <c r="F167" s="139" t="s">
        <v>196</v>
      </c>
      <c r="G167" s="140" t="s">
        <v>121</v>
      </c>
      <c r="H167" s="141">
        <v>127</v>
      </c>
      <c r="I167" s="142"/>
      <c r="J167" s="142">
        <f>ROUND(I167*H167,2)</f>
        <v>0</v>
      </c>
      <c r="K167" s="143"/>
      <c r="L167" s="30"/>
      <c r="M167" s="144" t="s">
        <v>1</v>
      </c>
      <c r="N167" s="145" t="s">
        <v>39</v>
      </c>
      <c r="O167" s="146">
        <v>5.8000000000000003E-2</v>
      </c>
      <c r="P167" s="146">
        <f>O167*H167</f>
        <v>7.3660000000000005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8" t="s">
        <v>122</v>
      </c>
      <c r="AT167" s="148" t="s">
        <v>118</v>
      </c>
      <c r="AU167" s="148" t="s">
        <v>81</v>
      </c>
      <c r="AY167" s="17" t="s">
        <v>116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79</v>
      </c>
      <c r="BK167" s="149">
        <f>ROUND(I167*H167,2)</f>
        <v>0</v>
      </c>
      <c r="BL167" s="17" t="s">
        <v>122</v>
      </c>
      <c r="BM167" s="148" t="s">
        <v>197</v>
      </c>
    </row>
    <row r="168" spans="1:65" s="13" customFormat="1">
      <c r="B168" s="150"/>
      <c r="D168" s="151" t="s">
        <v>124</v>
      </c>
      <c r="E168" s="152" t="s">
        <v>1</v>
      </c>
      <c r="F168" s="153" t="s">
        <v>188</v>
      </c>
      <c r="H168" s="154">
        <v>127</v>
      </c>
      <c r="L168" s="150"/>
      <c r="M168" s="155"/>
      <c r="N168" s="156"/>
      <c r="O168" s="156"/>
      <c r="P168" s="156"/>
      <c r="Q168" s="156"/>
      <c r="R168" s="156"/>
      <c r="S168" s="156"/>
      <c r="T168" s="157"/>
      <c r="AT168" s="152" t="s">
        <v>124</v>
      </c>
      <c r="AU168" s="152" t="s">
        <v>81</v>
      </c>
      <c r="AV168" s="13" t="s">
        <v>81</v>
      </c>
      <c r="AW168" s="13" t="s">
        <v>30</v>
      </c>
      <c r="AX168" s="13" t="s">
        <v>79</v>
      </c>
      <c r="AY168" s="152" t="s">
        <v>116</v>
      </c>
    </row>
    <row r="169" spans="1:65" s="2" customFormat="1" ht="16.5" customHeight="1">
      <c r="A169" s="29"/>
      <c r="B169" s="136"/>
      <c r="C169" s="171" t="s">
        <v>198</v>
      </c>
      <c r="D169" s="171" t="s">
        <v>190</v>
      </c>
      <c r="E169" s="172" t="s">
        <v>199</v>
      </c>
      <c r="F169" s="173" t="s">
        <v>200</v>
      </c>
      <c r="G169" s="174" t="s">
        <v>201</v>
      </c>
      <c r="H169" s="175">
        <v>3.81</v>
      </c>
      <c r="I169" s="176"/>
      <c r="J169" s="176">
        <f>ROUND(I169*H169,2)</f>
        <v>0</v>
      </c>
      <c r="K169" s="177"/>
      <c r="L169" s="178"/>
      <c r="M169" s="179" t="s">
        <v>1</v>
      </c>
      <c r="N169" s="180" t="s">
        <v>39</v>
      </c>
      <c r="O169" s="146">
        <v>0</v>
      </c>
      <c r="P169" s="146">
        <f>O169*H169</f>
        <v>0</v>
      </c>
      <c r="Q169" s="146">
        <v>1E-3</v>
      </c>
      <c r="R169" s="146">
        <f>Q169*H169</f>
        <v>3.81E-3</v>
      </c>
      <c r="S169" s="146">
        <v>0</v>
      </c>
      <c r="T169" s="147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8" t="s">
        <v>158</v>
      </c>
      <c r="AT169" s="148" t="s">
        <v>190</v>
      </c>
      <c r="AU169" s="148" t="s">
        <v>81</v>
      </c>
      <c r="AY169" s="17" t="s">
        <v>116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79</v>
      </c>
      <c r="BK169" s="149">
        <f>ROUND(I169*H169,2)</f>
        <v>0</v>
      </c>
      <c r="BL169" s="17" t="s">
        <v>122</v>
      </c>
      <c r="BM169" s="148" t="s">
        <v>202</v>
      </c>
    </row>
    <row r="170" spans="1:65" s="13" customFormat="1">
      <c r="B170" s="150"/>
      <c r="D170" s="151" t="s">
        <v>124</v>
      </c>
      <c r="E170" s="152" t="s">
        <v>1</v>
      </c>
      <c r="F170" s="153" t="s">
        <v>188</v>
      </c>
      <c r="H170" s="154">
        <v>127</v>
      </c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124</v>
      </c>
      <c r="AU170" s="152" t="s">
        <v>81</v>
      </c>
      <c r="AV170" s="13" t="s">
        <v>81</v>
      </c>
      <c r="AW170" s="13" t="s">
        <v>30</v>
      </c>
      <c r="AX170" s="13" t="s">
        <v>79</v>
      </c>
      <c r="AY170" s="152" t="s">
        <v>116</v>
      </c>
    </row>
    <row r="171" spans="1:65" s="13" customFormat="1">
      <c r="B171" s="150"/>
      <c r="D171" s="151" t="s">
        <v>124</v>
      </c>
      <c r="F171" s="153" t="s">
        <v>203</v>
      </c>
      <c r="H171" s="154">
        <v>3.81</v>
      </c>
      <c r="L171" s="150"/>
      <c r="M171" s="155"/>
      <c r="N171" s="156"/>
      <c r="O171" s="156"/>
      <c r="P171" s="156"/>
      <c r="Q171" s="156"/>
      <c r="R171" s="156"/>
      <c r="S171" s="156"/>
      <c r="T171" s="157"/>
      <c r="AT171" s="152" t="s">
        <v>124</v>
      </c>
      <c r="AU171" s="152" t="s">
        <v>81</v>
      </c>
      <c r="AV171" s="13" t="s">
        <v>81</v>
      </c>
      <c r="AW171" s="13" t="s">
        <v>3</v>
      </c>
      <c r="AX171" s="13" t="s">
        <v>79</v>
      </c>
      <c r="AY171" s="152" t="s">
        <v>116</v>
      </c>
    </row>
    <row r="172" spans="1:65" s="2" customFormat="1" ht="37.799999999999997" customHeight="1">
      <c r="A172" s="29"/>
      <c r="B172" s="136"/>
      <c r="C172" s="137" t="s">
        <v>204</v>
      </c>
      <c r="D172" s="137" t="s">
        <v>118</v>
      </c>
      <c r="E172" s="138" t="s">
        <v>205</v>
      </c>
      <c r="F172" s="139" t="s">
        <v>206</v>
      </c>
      <c r="G172" s="140" t="s">
        <v>121</v>
      </c>
      <c r="H172" s="141">
        <v>964</v>
      </c>
      <c r="I172" s="142"/>
      <c r="J172" s="142">
        <f>ROUND(I172*H172,2)</f>
        <v>0</v>
      </c>
      <c r="K172" s="143"/>
      <c r="L172" s="30"/>
      <c r="M172" s="144" t="s">
        <v>1</v>
      </c>
      <c r="N172" s="145" t="s">
        <v>39</v>
      </c>
      <c r="O172" s="146">
        <v>2.5000000000000001E-2</v>
      </c>
      <c r="P172" s="146">
        <f>O172*H172</f>
        <v>24.1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8" t="s">
        <v>122</v>
      </c>
      <c r="AT172" s="148" t="s">
        <v>118</v>
      </c>
      <c r="AU172" s="148" t="s">
        <v>81</v>
      </c>
      <c r="AY172" s="17" t="s">
        <v>116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79</v>
      </c>
      <c r="BK172" s="149">
        <f>ROUND(I172*H172,2)</f>
        <v>0</v>
      </c>
      <c r="BL172" s="17" t="s">
        <v>122</v>
      </c>
      <c r="BM172" s="148" t="s">
        <v>207</v>
      </c>
    </row>
    <row r="173" spans="1:65" s="13" customFormat="1">
      <c r="B173" s="150"/>
      <c r="D173" s="151" t="s">
        <v>124</v>
      </c>
      <c r="E173" s="152" t="s">
        <v>1</v>
      </c>
      <c r="F173" s="153" t="s">
        <v>208</v>
      </c>
      <c r="H173" s="154">
        <v>543</v>
      </c>
      <c r="L173" s="150"/>
      <c r="M173" s="155"/>
      <c r="N173" s="156"/>
      <c r="O173" s="156"/>
      <c r="P173" s="156"/>
      <c r="Q173" s="156"/>
      <c r="R173" s="156"/>
      <c r="S173" s="156"/>
      <c r="T173" s="157"/>
      <c r="AT173" s="152" t="s">
        <v>124</v>
      </c>
      <c r="AU173" s="152" t="s">
        <v>81</v>
      </c>
      <c r="AV173" s="13" t="s">
        <v>81</v>
      </c>
      <c r="AW173" s="13" t="s">
        <v>30</v>
      </c>
      <c r="AX173" s="13" t="s">
        <v>74</v>
      </c>
      <c r="AY173" s="152" t="s">
        <v>116</v>
      </c>
    </row>
    <row r="174" spans="1:65" s="13" customFormat="1">
      <c r="B174" s="150"/>
      <c r="D174" s="151" t="s">
        <v>124</v>
      </c>
      <c r="E174" s="152" t="s">
        <v>1</v>
      </c>
      <c r="F174" s="153" t="s">
        <v>188</v>
      </c>
      <c r="H174" s="154">
        <v>127</v>
      </c>
      <c r="L174" s="150"/>
      <c r="M174" s="155"/>
      <c r="N174" s="156"/>
      <c r="O174" s="156"/>
      <c r="P174" s="156"/>
      <c r="Q174" s="156"/>
      <c r="R174" s="156"/>
      <c r="S174" s="156"/>
      <c r="T174" s="157"/>
      <c r="AT174" s="152" t="s">
        <v>124</v>
      </c>
      <c r="AU174" s="152" t="s">
        <v>81</v>
      </c>
      <c r="AV174" s="13" t="s">
        <v>81</v>
      </c>
      <c r="AW174" s="13" t="s">
        <v>30</v>
      </c>
      <c r="AX174" s="13" t="s">
        <v>74</v>
      </c>
      <c r="AY174" s="152" t="s">
        <v>116</v>
      </c>
    </row>
    <row r="175" spans="1:65" s="13" customFormat="1">
      <c r="B175" s="150"/>
      <c r="D175" s="151" t="s">
        <v>124</v>
      </c>
      <c r="E175" s="152" t="s">
        <v>1</v>
      </c>
      <c r="F175" s="153" t="s">
        <v>209</v>
      </c>
      <c r="H175" s="154">
        <v>192</v>
      </c>
      <c r="L175" s="150"/>
      <c r="M175" s="155"/>
      <c r="N175" s="156"/>
      <c r="O175" s="156"/>
      <c r="P175" s="156"/>
      <c r="Q175" s="156"/>
      <c r="R175" s="156"/>
      <c r="S175" s="156"/>
      <c r="T175" s="157"/>
      <c r="AT175" s="152" t="s">
        <v>124</v>
      </c>
      <c r="AU175" s="152" t="s">
        <v>81</v>
      </c>
      <c r="AV175" s="13" t="s">
        <v>81</v>
      </c>
      <c r="AW175" s="13" t="s">
        <v>30</v>
      </c>
      <c r="AX175" s="13" t="s">
        <v>74</v>
      </c>
      <c r="AY175" s="152" t="s">
        <v>116</v>
      </c>
    </row>
    <row r="176" spans="1:65" s="13" customFormat="1">
      <c r="B176" s="150"/>
      <c r="D176" s="151" t="s">
        <v>124</v>
      </c>
      <c r="E176" s="152" t="s">
        <v>1</v>
      </c>
      <c r="F176" s="153" t="s">
        <v>210</v>
      </c>
      <c r="H176" s="154">
        <v>102</v>
      </c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124</v>
      </c>
      <c r="AU176" s="152" t="s">
        <v>81</v>
      </c>
      <c r="AV176" s="13" t="s">
        <v>81</v>
      </c>
      <c r="AW176" s="13" t="s">
        <v>30</v>
      </c>
      <c r="AX176" s="13" t="s">
        <v>74</v>
      </c>
      <c r="AY176" s="152" t="s">
        <v>116</v>
      </c>
    </row>
    <row r="177" spans="1:65" s="15" customFormat="1">
      <c r="B177" s="164"/>
      <c r="D177" s="151" t="s">
        <v>124</v>
      </c>
      <c r="E177" s="165" t="s">
        <v>1</v>
      </c>
      <c r="F177" s="166" t="s">
        <v>146</v>
      </c>
      <c r="H177" s="167">
        <v>964</v>
      </c>
      <c r="L177" s="164"/>
      <c r="M177" s="168"/>
      <c r="N177" s="169"/>
      <c r="O177" s="169"/>
      <c r="P177" s="169"/>
      <c r="Q177" s="169"/>
      <c r="R177" s="169"/>
      <c r="S177" s="169"/>
      <c r="T177" s="170"/>
      <c r="AT177" s="165" t="s">
        <v>124</v>
      </c>
      <c r="AU177" s="165" t="s">
        <v>81</v>
      </c>
      <c r="AV177" s="15" t="s">
        <v>122</v>
      </c>
      <c r="AW177" s="15" t="s">
        <v>30</v>
      </c>
      <c r="AX177" s="15" t="s">
        <v>79</v>
      </c>
      <c r="AY177" s="165" t="s">
        <v>116</v>
      </c>
    </row>
    <row r="178" spans="1:65" s="2" customFormat="1" ht="24.15" customHeight="1">
      <c r="A178" s="29"/>
      <c r="B178" s="136"/>
      <c r="C178" s="137" t="s">
        <v>211</v>
      </c>
      <c r="D178" s="137" t="s">
        <v>118</v>
      </c>
      <c r="E178" s="138" t="s">
        <v>212</v>
      </c>
      <c r="F178" s="139" t="s">
        <v>213</v>
      </c>
      <c r="G178" s="140" t="s">
        <v>214</v>
      </c>
      <c r="H178" s="141">
        <v>12</v>
      </c>
      <c r="I178" s="142"/>
      <c r="J178" s="142">
        <f>ROUND(I178*H178,2)</f>
        <v>0</v>
      </c>
      <c r="K178" s="143"/>
      <c r="L178" s="30"/>
      <c r="M178" s="144" t="s">
        <v>1</v>
      </c>
      <c r="N178" s="145" t="s">
        <v>39</v>
      </c>
      <c r="O178" s="146">
        <v>0.34300000000000003</v>
      </c>
      <c r="P178" s="146">
        <f>O178*H178</f>
        <v>4.1160000000000005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8" t="s">
        <v>122</v>
      </c>
      <c r="AT178" s="148" t="s">
        <v>118</v>
      </c>
      <c r="AU178" s="148" t="s">
        <v>81</v>
      </c>
      <c r="AY178" s="17" t="s">
        <v>116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79</v>
      </c>
      <c r="BK178" s="149">
        <f>ROUND(I178*H178,2)</f>
        <v>0</v>
      </c>
      <c r="BL178" s="17" t="s">
        <v>122</v>
      </c>
      <c r="BM178" s="148" t="s">
        <v>215</v>
      </c>
    </row>
    <row r="179" spans="1:65" s="2" customFormat="1" ht="16.5" customHeight="1">
      <c r="A179" s="29"/>
      <c r="B179" s="136"/>
      <c r="C179" s="171" t="s">
        <v>216</v>
      </c>
      <c r="D179" s="171" t="s">
        <v>190</v>
      </c>
      <c r="E179" s="172" t="s">
        <v>217</v>
      </c>
      <c r="F179" s="173" t="s">
        <v>218</v>
      </c>
      <c r="G179" s="174" t="s">
        <v>214</v>
      </c>
      <c r="H179" s="175">
        <v>12</v>
      </c>
      <c r="I179" s="176"/>
      <c r="J179" s="176">
        <f>ROUND(I179*H179,2)</f>
        <v>0</v>
      </c>
      <c r="K179" s="177"/>
      <c r="L179" s="178"/>
      <c r="M179" s="179" t="s">
        <v>1</v>
      </c>
      <c r="N179" s="180" t="s">
        <v>39</v>
      </c>
      <c r="O179" s="146">
        <v>0</v>
      </c>
      <c r="P179" s="146">
        <f>O179*H179</f>
        <v>0</v>
      </c>
      <c r="Q179" s="146">
        <v>3.0000000000000001E-5</v>
      </c>
      <c r="R179" s="146">
        <f>Q179*H179</f>
        <v>3.6000000000000002E-4</v>
      </c>
      <c r="S179" s="146">
        <v>0</v>
      </c>
      <c r="T179" s="147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8" t="s">
        <v>158</v>
      </c>
      <c r="AT179" s="148" t="s">
        <v>190</v>
      </c>
      <c r="AU179" s="148" t="s">
        <v>81</v>
      </c>
      <c r="AY179" s="17" t="s">
        <v>116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79</v>
      </c>
      <c r="BK179" s="149">
        <f>ROUND(I179*H179,2)</f>
        <v>0</v>
      </c>
      <c r="BL179" s="17" t="s">
        <v>122</v>
      </c>
      <c r="BM179" s="148" t="s">
        <v>219</v>
      </c>
    </row>
    <row r="180" spans="1:65" s="2" customFormat="1" ht="33" customHeight="1">
      <c r="A180" s="29"/>
      <c r="B180" s="136"/>
      <c r="C180" s="137" t="s">
        <v>220</v>
      </c>
      <c r="D180" s="137" t="s">
        <v>118</v>
      </c>
      <c r="E180" s="138" t="s">
        <v>221</v>
      </c>
      <c r="F180" s="139" t="s">
        <v>222</v>
      </c>
      <c r="G180" s="140" t="s">
        <v>121</v>
      </c>
      <c r="H180" s="141">
        <v>127</v>
      </c>
      <c r="I180" s="142"/>
      <c r="J180" s="142">
        <f>ROUND(I180*H180,2)</f>
        <v>0</v>
      </c>
      <c r="K180" s="143"/>
      <c r="L180" s="30"/>
      <c r="M180" s="144" t="s">
        <v>1</v>
      </c>
      <c r="N180" s="145" t="s">
        <v>39</v>
      </c>
      <c r="O180" s="146">
        <v>2E-3</v>
      </c>
      <c r="P180" s="146">
        <f>O180*H180</f>
        <v>0.254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8" t="s">
        <v>122</v>
      </c>
      <c r="AT180" s="148" t="s">
        <v>118</v>
      </c>
      <c r="AU180" s="148" t="s">
        <v>81</v>
      </c>
      <c r="AY180" s="17" t="s">
        <v>116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79</v>
      </c>
      <c r="BK180" s="149">
        <f>ROUND(I180*H180,2)</f>
        <v>0</v>
      </c>
      <c r="BL180" s="17" t="s">
        <v>122</v>
      </c>
      <c r="BM180" s="148" t="s">
        <v>223</v>
      </c>
    </row>
    <row r="181" spans="1:65" s="13" customFormat="1">
      <c r="B181" s="150"/>
      <c r="D181" s="151" t="s">
        <v>124</v>
      </c>
      <c r="E181" s="152" t="s">
        <v>1</v>
      </c>
      <c r="F181" s="153" t="s">
        <v>224</v>
      </c>
      <c r="H181" s="154">
        <v>127</v>
      </c>
      <c r="L181" s="150"/>
      <c r="M181" s="155"/>
      <c r="N181" s="156"/>
      <c r="O181" s="156"/>
      <c r="P181" s="156"/>
      <c r="Q181" s="156"/>
      <c r="R181" s="156"/>
      <c r="S181" s="156"/>
      <c r="T181" s="157"/>
      <c r="AT181" s="152" t="s">
        <v>124</v>
      </c>
      <c r="AU181" s="152" t="s">
        <v>81</v>
      </c>
      <c r="AV181" s="13" t="s">
        <v>81</v>
      </c>
      <c r="AW181" s="13" t="s">
        <v>30</v>
      </c>
      <c r="AX181" s="13" t="s">
        <v>79</v>
      </c>
      <c r="AY181" s="152" t="s">
        <v>116</v>
      </c>
    </row>
    <row r="182" spans="1:65" s="2" customFormat="1" ht="24.15" customHeight="1">
      <c r="A182" s="29"/>
      <c r="B182" s="136"/>
      <c r="C182" s="137" t="s">
        <v>7</v>
      </c>
      <c r="D182" s="137" t="s">
        <v>118</v>
      </c>
      <c r="E182" s="138" t="s">
        <v>225</v>
      </c>
      <c r="F182" s="139" t="s">
        <v>226</v>
      </c>
      <c r="G182" s="140" t="s">
        <v>177</v>
      </c>
      <c r="H182" s="141">
        <v>3.0000000000000001E-3</v>
      </c>
      <c r="I182" s="142"/>
      <c r="J182" s="142">
        <f>ROUND(I182*H182,2)</f>
        <v>0</v>
      </c>
      <c r="K182" s="143"/>
      <c r="L182" s="30"/>
      <c r="M182" s="144" t="s">
        <v>1</v>
      </c>
      <c r="N182" s="145" t="s">
        <v>39</v>
      </c>
      <c r="O182" s="146">
        <v>21.428999999999998</v>
      </c>
      <c r="P182" s="146">
        <f>O182*H182</f>
        <v>6.4286999999999997E-2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8" t="s">
        <v>122</v>
      </c>
      <c r="AT182" s="148" t="s">
        <v>118</v>
      </c>
      <c r="AU182" s="148" t="s">
        <v>81</v>
      </c>
      <c r="AY182" s="17" t="s">
        <v>116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79</v>
      </c>
      <c r="BK182" s="149">
        <f>ROUND(I182*H182,2)</f>
        <v>0</v>
      </c>
      <c r="BL182" s="17" t="s">
        <v>122</v>
      </c>
      <c r="BM182" s="148" t="s">
        <v>227</v>
      </c>
    </row>
    <row r="183" spans="1:65" s="13" customFormat="1">
      <c r="B183" s="150"/>
      <c r="D183" s="151" t="s">
        <v>124</v>
      </c>
      <c r="E183" s="152" t="s">
        <v>1</v>
      </c>
      <c r="F183" s="153" t="s">
        <v>228</v>
      </c>
      <c r="H183" s="154">
        <v>3.0000000000000001E-3</v>
      </c>
      <c r="L183" s="150"/>
      <c r="M183" s="155"/>
      <c r="N183" s="156"/>
      <c r="O183" s="156"/>
      <c r="P183" s="156"/>
      <c r="Q183" s="156"/>
      <c r="R183" s="156"/>
      <c r="S183" s="156"/>
      <c r="T183" s="157"/>
      <c r="AT183" s="152" t="s">
        <v>124</v>
      </c>
      <c r="AU183" s="152" t="s">
        <v>81</v>
      </c>
      <c r="AV183" s="13" t="s">
        <v>81</v>
      </c>
      <c r="AW183" s="13" t="s">
        <v>30</v>
      </c>
      <c r="AX183" s="13" t="s">
        <v>79</v>
      </c>
      <c r="AY183" s="152" t="s">
        <v>116</v>
      </c>
    </row>
    <row r="184" spans="1:65" s="2" customFormat="1" ht="16.5" customHeight="1">
      <c r="A184" s="29"/>
      <c r="B184" s="136"/>
      <c r="C184" s="171" t="s">
        <v>229</v>
      </c>
      <c r="D184" s="171" t="s">
        <v>190</v>
      </c>
      <c r="E184" s="172" t="s">
        <v>230</v>
      </c>
      <c r="F184" s="173" t="s">
        <v>231</v>
      </c>
      <c r="G184" s="174" t="s">
        <v>201</v>
      </c>
      <c r="H184" s="175">
        <v>3</v>
      </c>
      <c r="I184" s="176"/>
      <c r="J184" s="176">
        <f>ROUND(I184*H184,2)</f>
        <v>0</v>
      </c>
      <c r="K184" s="177"/>
      <c r="L184" s="178"/>
      <c r="M184" s="179" t="s">
        <v>1</v>
      </c>
      <c r="N184" s="180" t="s">
        <v>39</v>
      </c>
      <c r="O184" s="146">
        <v>0</v>
      </c>
      <c r="P184" s="146">
        <f>O184*H184</f>
        <v>0</v>
      </c>
      <c r="Q184" s="146">
        <v>1E-3</v>
      </c>
      <c r="R184" s="146">
        <f>Q184*H184</f>
        <v>3.0000000000000001E-3</v>
      </c>
      <c r="S184" s="146">
        <v>0</v>
      </c>
      <c r="T184" s="147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8" t="s">
        <v>158</v>
      </c>
      <c r="AT184" s="148" t="s">
        <v>190</v>
      </c>
      <c r="AU184" s="148" t="s">
        <v>81</v>
      </c>
      <c r="AY184" s="17" t="s">
        <v>116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79</v>
      </c>
      <c r="BK184" s="149">
        <f>ROUND(I184*H184,2)</f>
        <v>0</v>
      </c>
      <c r="BL184" s="17" t="s">
        <v>122</v>
      </c>
      <c r="BM184" s="148" t="s">
        <v>232</v>
      </c>
    </row>
    <row r="185" spans="1:65" s="13" customFormat="1">
      <c r="B185" s="150"/>
      <c r="D185" s="151" t="s">
        <v>124</v>
      </c>
      <c r="F185" s="153" t="s">
        <v>233</v>
      </c>
      <c r="H185" s="154">
        <v>3</v>
      </c>
      <c r="L185" s="150"/>
      <c r="M185" s="155"/>
      <c r="N185" s="156"/>
      <c r="O185" s="156"/>
      <c r="P185" s="156"/>
      <c r="Q185" s="156"/>
      <c r="R185" s="156"/>
      <c r="S185" s="156"/>
      <c r="T185" s="157"/>
      <c r="AT185" s="152" t="s">
        <v>124</v>
      </c>
      <c r="AU185" s="152" t="s">
        <v>81</v>
      </c>
      <c r="AV185" s="13" t="s">
        <v>81</v>
      </c>
      <c r="AW185" s="13" t="s">
        <v>3</v>
      </c>
      <c r="AX185" s="13" t="s">
        <v>79</v>
      </c>
      <c r="AY185" s="152" t="s">
        <v>116</v>
      </c>
    </row>
    <row r="186" spans="1:65" s="2" customFormat="1" ht="16.5" customHeight="1">
      <c r="A186" s="29"/>
      <c r="B186" s="136"/>
      <c r="C186" s="137" t="s">
        <v>234</v>
      </c>
      <c r="D186" s="137" t="s">
        <v>118</v>
      </c>
      <c r="E186" s="138" t="s">
        <v>235</v>
      </c>
      <c r="F186" s="139" t="s">
        <v>236</v>
      </c>
      <c r="G186" s="140" t="s">
        <v>154</v>
      </c>
      <c r="H186" s="141">
        <v>0.254</v>
      </c>
      <c r="I186" s="142"/>
      <c r="J186" s="142">
        <f>ROUND(I186*H186,2)</f>
        <v>0</v>
      </c>
      <c r="K186" s="143"/>
      <c r="L186" s="30"/>
      <c r="M186" s="144" t="s">
        <v>1</v>
      </c>
      <c r="N186" s="145" t="s">
        <v>39</v>
      </c>
      <c r="O186" s="146">
        <v>0.26100000000000001</v>
      </c>
      <c r="P186" s="146">
        <f>O186*H186</f>
        <v>6.6294000000000006E-2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8" t="s">
        <v>122</v>
      </c>
      <c r="AT186" s="148" t="s">
        <v>118</v>
      </c>
      <c r="AU186" s="148" t="s">
        <v>81</v>
      </c>
      <c r="AY186" s="17" t="s">
        <v>116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79</v>
      </c>
      <c r="BK186" s="149">
        <f>ROUND(I186*H186,2)</f>
        <v>0</v>
      </c>
      <c r="BL186" s="17" t="s">
        <v>122</v>
      </c>
      <c r="BM186" s="148" t="s">
        <v>237</v>
      </c>
    </row>
    <row r="187" spans="1:65" s="13" customFormat="1">
      <c r="B187" s="150"/>
      <c r="D187" s="151" t="s">
        <v>124</v>
      </c>
      <c r="E187" s="152" t="s">
        <v>1</v>
      </c>
      <c r="F187" s="153" t="s">
        <v>238</v>
      </c>
      <c r="H187" s="154">
        <v>0.254</v>
      </c>
      <c r="L187" s="150"/>
      <c r="M187" s="155"/>
      <c r="N187" s="156"/>
      <c r="O187" s="156"/>
      <c r="P187" s="156"/>
      <c r="Q187" s="156"/>
      <c r="R187" s="156"/>
      <c r="S187" s="156"/>
      <c r="T187" s="157"/>
      <c r="AT187" s="152" t="s">
        <v>124</v>
      </c>
      <c r="AU187" s="152" t="s">
        <v>81</v>
      </c>
      <c r="AV187" s="13" t="s">
        <v>81</v>
      </c>
      <c r="AW187" s="13" t="s">
        <v>30</v>
      </c>
      <c r="AX187" s="13" t="s">
        <v>79</v>
      </c>
      <c r="AY187" s="152" t="s">
        <v>116</v>
      </c>
    </row>
    <row r="188" spans="1:65" s="2" customFormat="1" ht="21.75" customHeight="1">
      <c r="A188" s="29"/>
      <c r="B188" s="136"/>
      <c r="C188" s="137" t="s">
        <v>239</v>
      </c>
      <c r="D188" s="137" t="s">
        <v>118</v>
      </c>
      <c r="E188" s="138" t="s">
        <v>240</v>
      </c>
      <c r="F188" s="139" t="s">
        <v>241</v>
      </c>
      <c r="G188" s="140" t="s">
        <v>154</v>
      </c>
      <c r="H188" s="141">
        <v>0.254</v>
      </c>
      <c r="I188" s="142"/>
      <c r="J188" s="142">
        <f>ROUND(I188*H188,2)</f>
        <v>0</v>
      </c>
      <c r="K188" s="143"/>
      <c r="L188" s="30"/>
      <c r="M188" s="144" t="s">
        <v>1</v>
      </c>
      <c r="N188" s="145" t="s">
        <v>39</v>
      </c>
      <c r="O188" s="146">
        <v>0.45200000000000001</v>
      </c>
      <c r="P188" s="146">
        <f>O188*H188</f>
        <v>0.11480800000000001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8" t="s">
        <v>122</v>
      </c>
      <c r="AT188" s="148" t="s">
        <v>118</v>
      </c>
      <c r="AU188" s="148" t="s">
        <v>81</v>
      </c>
      <c r="AY188" s="17" t="s">
        <v>116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79</v>
      </c>
      <c r="BK188" s="149">
        <f>ROUND(I188*H188,2)</f>
        <v>0</v>
      </c>
      <c r="BL188" s="17" t="s">
        <v>122</v>
      </c>
      <c r="BM188" s="148" t="s">
        <v>242</v>
      </c>
    </row>
    <row r="189" spans="1:65" s="13" customFormat="1">
      <c r="B189" s="150"/>
      <c r="D189" s="151" t="s">
        <v>124</v>
      </c>
      <c r="E189" s="152" t="s">
        <v>1</v>
      </c>
      <c r="F189" s="153" t="s">
        <v>238</v>
      </c>
      <c r="H189" s="154">
        <v>0.254</v>
      </c>
      <c r="L189" s="150"/>
      <c r="M189" s="155"/>
      <c r="N189" s="156"/>
      <c r="O189" s="156"/>
      <c r="P189" s="156"/>
      <c r="Q189" s="156"/>
      <c r="R189" s="156"/>
      <c r="S189" s="156"/>
      <c r="T189" s="157"/>
      <c r="AT189" s="152" t="s">
        <v>124</v>
      </c>
      <c r="AU189" s="152" t="s">
        <v>81</v>
      </c>
      <c r="AV189" s="13" t="s">
        <v>81</v>
      </c>
      <c r="AW189" s="13" t="s">
        <v>30</v>
      </c>
      <c r="AX189" s="13" t="s">
        <v>79</v>
      </c>
      <c r="AY189" s="152" t="s">
        <v>116</v>
      </c>
    </row>
    <row r="190" spans="1:65" s="12" customFormat="1" ht="22.8" customHeight="1">
      <c r="B190" s="124"/>
      <c r="D190" s="125" t="s">
        <v>73</v>
      </c>
      <c r="E190" s="134" t="s">
        <v>139</v>
      </c>
      <c r="F190" s="134" t="s">
        <v>243</v>
      </c>
      <c r="J190" s="135">
        <f>BK190</f>
        <v>0</v>
      </c>
      <c r="L190" s="124"/>
      <c r="M190" s="128"/>
      <c r="N190" s="129"/>
      <c r="O190" s="129"/>
      <c r="P190" s="130">
        <f>SUM(P191:P216)</f>
        <v>661.30500000000006</v>
      </c>
      <c r="Q190" s="129"/>
      <c r="R190" s="130">
        <f>SUM(R191:R216)</f>
        <v>497.11293000000006</v>
      </c>
      <c r="S190" s="129"/>
      <c r="T190" s="131">
        <f>SUM(T191:T216)</f>
        <v>0</v>
      </c>
      <c r="AR190" s="125" t="s">
        <v>79</v>
      </c>
      <c r="AT190" s="132" t="s">
        <v>73</v>
      </c>
      <c r="AU190" s="132" t="s">
        <v>79</v>
      </c>
      <c r="AY190" s="125" t="s">
        <v>116</v>
      </c>
      <c r="BK190" s="133">
        <f>SUM(BK191:BK216)</f>
        <v>0</v>
      </c>
    </row>
    <row r="191" spans="1:65" s="2" customFormat="1" ht="24.15" customHeight="1">
      <c r="A191" s="29"/>
      <c r="B191" s="136"/>
      <c r="C191" s="137" t="s">
        <v>244</v>
      </c>
      <c r="D191" s="137" t="s">
        <v>118</v>
      </c>
      <c r="E191" s="138" t="s">
        <v>245</v>
      </c>
      <c r="F191" s="139" t="s">
        <v>246</v>
      </c>
      <c r="G191" s="140" t="s">
        <v>121</v>
      </c>
      <c r="H191" s="141">
        <v>543</v>
      </c>
      <c r="I191" s="142"/>
      <c r="J191" s="142">
        <f>ROUND(I191*H191,2)</f>
        <v>0</v>
      </c>
      <c r="K191" s="143"/>
      <c r="L191" s="30"/>
      <c r="M191" s="144" t="s">
        <v>1</v>
      </c>
      <c r="N191" s="145" t="s">
        <v>39</v>
      </c>
      <c r="O191" s="146">
        <v>2.4E-2</v>
      </c>
      <c r="P191" s="146">
        <f>O191*H191</f>
        <v>13.032</v>
      </c>
      <c r="Q191" s="146">
        <v>0.106</v>
      </c>
      <c r="R191" s="146">
        <f>Q191*H191</f>
        <v>57.558</v>
      </c>
      <c r="S191" s="146">
        <v>0</v>
      </c>
      <c r="T191" s="147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48" t="s">
        <v>122</v>
      </c>
      <c r="AT191" s="148" t="s">
        <v>118</v>
      </c>
      <c r="AU191" s="148" t="s">
        <v>81</v>
      </c>
      <c r="AY191" s="17" t="s">
        <v>116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79</v>
      </c>
      <c r="BK191" s="149">
        <f>ROUND(I191*H191,2)</f>
        <v>0</v>
      </c>
      <c r="BL191" s="17" t="s">
        <v>122</v>
      </c>
      <c r="BM191" s="148" t="s">
        <v>247</v>
      </c>
    </row>
    <row r="192" spans="1:65" s="13" customFormat="1">
      <c r="B192" s="150"/>
      <c r="D192" s="151" t="s">
        <v>124</v>
      </c>
      <c r="E192" s="152" t="s">
        <v>1</v>
      </c>
      <c r="F192" s="153" t="s">
        <v>208</v>
      </c>
      <c r="H192" s="154">
        <v>543</v>
      </c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124</v>
      </c>
      <c r="AU192" s="152" t="s">
        <v>81</v>
      </c>
      <c r="AV192" s="13" t="s">
        <v>81</v>
      </c>
      <c r="AW192" s="13" t="s">
        <v>30</v>
      </c>
      <c r="AX192" s="13" t="s">
        <v>79</v>
      </c>
      <c r="AY192" s="152" t="s">
        <v>116</v>
      </c>
    </row>
    <row r="193" spans="1:65" s="2" customFormat="1" ht="16.5" customHeight="1">
      <c r="A193" s="29"/>
      <c r="B193" s="136"/>
      <c r="C193" s="137" t="s">
        <v>248</v>
      </c>
      <c r="D193" s="137" t="s">
        <v>118</v>
      </c>
      <c r="E193" s="138" t="s">
        <v>249</v>
      </c>
      <c r="F193" s="139" t="s">
        <v>250</v>
      </c>
      <c r="G193" s="140" t="s">
        <v>121</v>
      </c>
      <c r="H193" s="141">
        <v>294</v>
      </c>
      <c r="I193" s="142"/>
      <c r="J193" s="142">
        <f>ROUND(I193*H193,2)</f>
        <v>0</v>
      </c>
      <c r="K193" s="143"/>
      <c r="L193" s="30"/>
      <c r="M193" s="144" t="s">
        <v>1</v>
      </c>
      <c r="N193" s="145" t="s">
        <v>39</v>
      </c>
      <c r="O193" s="146">
        <v>0.02</v>
      </c>
      <c r="P193" s="146">
        <f>O193*H193</f>
        <v>5.88</v>
      </c>
      <c r="Q193" s="146">
        <v>6.9000000000000006E-2</v>
      </c>
      <c r="R193" s="146">
        <f>Q193*H193</f>
        <v>20.286000000000001</v>
      </c>
      <c r="S193" s="146">
        <v>0</v>
      </c>
      <c r="T193" s="147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8" t="s">
        <v>122</v>
      </c>
      <c r="AT193" s="148" t="s">
        <v>118</v>
      </c>
      <c r="AU193" s="148" t="s">
        <v>81</v>
      </c>
      <c r="AY193" s="17" t="s">
        <v>116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79</v>
      </c>
      <c r="BK193" s="149">
        <f>ROUND(I193*H193,2)</f>
        <v>0</v>
      </c>
      <c r="BL193" s="17" t="s">
        <v>122</v>
      </c>
      <c r="BM193" s="148" t="s">
        <v>251</v>
      </c>
    </row>
    <row r="194" spans="1:65" s="13" customFormat="1">
      <c r="B194" s="150"/>
      <c r="D194" s="151" t="s">
        <v>124</v>
      </c>
      <c r="E194" s="152" t="s">
        <v>1</v>
      </c>
      <c r="F194" s="153" t="s">
        <v>209</v>
      </c>
      <c r="H194" s="154">
        <v>192</v>
      </c>
      <c r="L194" s="150"/>
      <c r="M194" s="155"/>
      <c r="N194" s="156"/>
      <c r="O194" s="156"/>
      <c r="P194" s="156"/>
      <c r="Q194" s="156"/>
      <c r="R194" s="156"/>
      <c r="S194" s="156"/>
      <c r="T194" s="157"/>
      <c r="AT194" s="152" t="s">
        <v>124</v>
      </c>
      <c r="AU194" s="152" t="s">
        <v>81</v>
      </c>
      <c r="AV194" s="13" t="s">
        <v>81</v>
      </c>
      <c r="AW194" s="13" t="s">
        <v>30</v>
      </c>
      <c r="AX194" s="13" t="s">
        <v>74</v>
      </c>
      <c r="AY194" s="152" t="s">
        <v>116</v>
      </c>
    </row>
    <row r="195" spans="1:65" s="13" customFormat="1">
      <c r="B195" s="150"/>
      <c r="D195" s="151" t="s">
        <v>124</v>
      </c>
      <c r="E195" s="152" t="s">
        <v>1</v>
      </c>
      <c r="F195" s="153" t="s">
        <v>210</v>
      </c>
      <c r="H195" s="154">
        <v>102</v>
      </c>
      <c r="L195" s="150"/>
      <c r="M195" s="155"/>
      <c r="N195" s="156"/>
      <c r="O195" s="156"/>
      <c r="P195" s="156"/>
      <c r="Q195" s="156"/>
      <c r="R195" s="156"/>
      <c r="S195" s="156"/>
      <c r="T195" s="157"/>
      <c r="AT195" s="152" t="s">
        <v>124</v>
      </c>
      <c r="AU195" s="152" t="s">
        <v>81</v>
      </c>
      <c r="AV195" s="13" t="s">
        <v>81</v>
      </c>
      <c r="AW195" s="13" t="s">
        <v>30</v>
      </c>
      <c r="AX195" s="13" t="s">
        <v>74</v>
      </c>
      <c r="AY195" s="152" t="s">
        <v>116</v>
      </c>
    </row>
    <row r="196" spans="1:65" s="15" customFormat="1">
      <c r="B196" s="164"/>
      <c r="D196" s="151" t="s">
        <v>124</v>
      </c>
      <c r="E196" s="165" t="s">
        <v>1</v>
      </c>
      <c r="F196" s="166" t="s">
        <v>146</v>
      </c>
      <c r="H196" s="167">
        <v>294</v>
      </c>
      <c r="L196" s="164"/>
      <c r="M196" s="168"/>
      <c r="N196" s="169"/>
      <c r="O196" s="169"/>
      <c r="P196" s="169"/>
      <c r="Q196" s="169"/>
      <c r="R196" s="169"/>
      <c r="S196" s="169"/>
      <c r="T196" s="170"/>
      <c r="AT196" s="165" t="s">
        <v>124</v>
      </c>
      <c r="AU196" s="165" t="s">
        <v>81</v>
      </c>
      <c r="AV196" s="15" t="s">
        <v>122</v>
      </c>
      <c r="AW196" s="15" t="s">
        <v>30</v>
      </c>
      <c r="AX196" s="15" t="s">
        <v>79</v>
      </c>
      <c r="AY196" s="165" t="s">
        <v>116</v>
      </c>
    </row>
    <row r="197" spans="1:65" s="2" customFormat="1" ht="16.5" customHeight="1">
      <c r="A197" s="29"/>
      <c r="B197" s="136"/>
      <c r="C197" s="137" t="s">
        <v>252</v>
      </c>
      <c r="D197" s="137" t="s">
        <v>118</v>
      </c>
      <c r="E197" s="138" t="s">
        <v>253</v>
      </c>
      <c r="F197" s="139" t="s">
        <v>254</v>
      </c>
      <c r="G197" s="140" t="s">
        <v>121</v>
      </c>
      <c r="H197" s="141">
        <v>543</v>
      </c>
      <c r="I197" s="142"/>
      <c r="J197" s="142">
        <f>ROUND(I197*H197,2)</f>
        <v>0</v>
      </c>
      <c r="K197" s="143"/>
      <c r="L197" s="30"/>
      <c r="M197" s="144" t="s">
        <v>1</v>
      </c>
      <c r="N197" s="145" t="s">
        <v>39</v>
      </c>
      <c r="O197" s="146">
        <v>2.3E-2</v>
      </c>
      <c r="P197" s="146">
        <f>O197*H197</f>
        <v>12.488999999999999</v>
      </c>
      <c r="Q197" s="146">
        <v>0.23</v>
      </c>
      <c r="R197" s="146">
        <f>Q197*H197</f>
        <v>124.89</v>
      </c>
      <c r="S197" s="146">
        <v>0</v>
      </c>
      <c r="T197" s="147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48" t="s">
        <v>122</v>
      </c>
      <c r="AT197" s="148" t="s">
        <v>118</v>
      </c>
      <c r="AU197" s="148" t="s">
        <v>81</v>
      </c>
      <c r="AY197" s="17" t="s">
        <v>116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79</v>
      </c>
      <c r="BK197" s="149">
        <f>ROUND(I197*H197,2)</f>
        <v>0</v>
      </c>
      <c r="BL197" s="17" t="s">
        <v>122</v>
      </c>
      <c r="BM197" s="148" t="s">
        <v>255</v>
      </c>
    </row>
    <row r="198" spans="1:65" s="13" customFormat="1">
      <c r="B198" s="150"/>
      <c r="D198" s="151" t="s">
        <v>124</v>
      </c>
      <c r="E198" s="152" t="s">
        <v>1</v>
      </c>
      <c r="F198" s="153" t="s">
        <v>208</v>
      </c>
      <c r="H198" s="154">
        <v>543</v>
      </c>
      <c r="L198" s="150"/>
      <c r="M198" s="155"/>
      <c r="N198" s="156"/>
      <c r="O198" s="156"/>
      <c r="P198" s="156"/>
      <c r="Q198" s="156"/>
      <c r="R198" s="156"/>
      <c r="S198" s="156"/>
      <c r="T198" s="157"/>
      <c r="AT198" s="152" t="s">
        <v>124</v>
      </c>
      <c r="AU198" s="152" t="s">
        <v>81</v>
      </c>
      <c r="AV198" s="13" t="s">
        <v>81</v>
      </c>
      <c r="AW198" s="13" t="s">
        <v>30</v>
      </c>
      <c r="AX198" s="13" t="s">
        <v>79</v>
      </c>
      <c r="AY198" s="152" t="s">
        <v>116</v>
      </c>
    </row>
    <row r="199" spans="1:65" s="2" customFormat="1" ht="16.5" customHeight="1">
      <c r="A199" s="29"/>
      <c r="B199" s="136"/>
      <c r="C199" s="137" t="s">
        <v>256</v>
      </c>
      <c r="D199" s="137" t="s">
        <v>118</v>
      </c>
      <c r="E199" s="138" t="s">
        <v>257</v>
      </c>
      <c r="F199" s="139" t="s">
        <v>258</v>
      </c>
      <c r="G199" s="140" t="s">
        <v>121</v>
      </c>
      <c r="H199" s="141">
        <v>294</v>
      </c>
      <c r="I199" s="142"/>
      <c r="J199" s="142">
        <f>ROUND(I199*H199,2)</f>
        <v>0</v>
      </c>
      <c r="K199" s="143"/>
      <c r="L199" s="30"/>
      <c r="M199" s="144" t="s">
        <v>1</v>
      </c>
      <c r="N199" s="145" t="s">
        <v>39</v>
      </c>
      <c r="O199" s="146">
        <v>2.5999999999999999E-2</v>
      </c>
      <c r="P199" s="146">
        <f>O199*H199</f>
        <v>7.6439999999999992</v>
      </c>
      <c r="Q199" s="146">
        <v>0.41399999999999998</v>
      </c>
      <c r="R199" s="146">
        <f>Q199*H199</f>
        <v>121.71599999999999</v>
      </c>
      <c r="S199" s="146">
        <v>0</v>
      </c>
      <c r="T199" s="147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48" t="s">
        <v>122</v>
      </c>
      <c r="AT199" s="148" t="s">
        <v>118</v>
      </c>
      <c r="AU199" s="148" t="s">
        <v>81</v>
      </c>
      <c r="AY199" s="17" t="s">
        <v>116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79</v>
      </c>
      <c r="BK199" s="149">
        <f>ROUND(I199*H199,2)</f>
        <v>0</v>
      </c>
      <c r="BL199" s="17" t="s">
        <v>122</v>
      </c>
      <c r="BM199" s="148" t="s">
        <v>259</v>
      </c>
    </row>
    <row r="200" spans="1:65" s="13" customFormat="1">
      <c r="B200" s="150"/>
      <c r="D200" s="151" t="s">
        <v>124</v>
      </c>
      <c r="E200" s="152" t="s">
        <v>1</v>
      </c>
      <c r="F200" s="153" t="s">
        <v>209</v>
      </c>
      <c r="H200" s="154">
        <v>192</v>
      </c>
      <c r="L200" s="150"/>
      <c r="M200" s="155"/>
      <c r="N200" s="156"/>
      <c r="O200" s="156"/>
      <c r="P200" s="156"/>
      <c r="Q200" s="156"/>
      <c r="R200" s="156"/>
      <c r="S200" s="156"/>
      <c r="T200" s="157"/>
      <c r="AT200" s="152" t="s">
        <v>124</v>
      </c>
      <c r="AU200" s="152" t="s">
        <v>81</v>
      </c>
      <c r="AV200" s="13" t="s">
        <v>81</v>
      </c>
      <c r="AW200" s="13" t="s">
        <v>30</v>
      </c>
      <c r="AX200" s="13" t="s">
        <v>74</v>
      </c>
      <c r="AY200" s="152" t="s">
        <v>116</v>
      </c>
    </row>
    <row r="201" spans="1:65" s="13" customFormat="1">
      <c r="B201" s="150"/>
      <c r="D201" s="151" t="s">
        <v>124</v>
      </c>
      <c r="E201" s="152" t="s">
        <v>1</v>
      </c>
      <c r="F201" s="153" t="s">
        <v>210</v>
      </c>
      <c r="H201" s="154">
        <v>102</v>
      </c>
      <c r="L201" s="150"/>
      <c r="M201" s="155"/>
      <c r="N201" s="156"/>
      <c r="O201" s="156"/>
      <c r="P201" s="156"/>
      <c r="Q201" s="156"/>
      <c r="R201" s="156"/>
      <c r="S201" s="156"/>
      <c r="T201" s="157"/>
      <c r="AT201" s="152" t="s">
        <v>124</v>
      </c>
      <c r="AU201" s="152" t="s">
        <v>81</v>
      </c>
      <c r="AV201" s="13" t="s">
        <v>81</v>
      </c>
      <c r="AW201" s="13" t="s">
        <v>30</v>
      </c>
      <c r="AX201" s="13" t="s">
        <v>74</v>
      </c>
      <c r="AY201" s="152" t="s">
        <v>116</v>
      </c>
    </row>
    <row r="202" spans="1:65" s="15" customFormat="1">
      <c r="B202" s="164"/>
      <c r="D202" s="151" t="s">
        <v>124</v>
      </c>
      <c r="E202" s="165" t="s">
        <v>1</v>
      </c>
      <c r="F202" s="166" t="s">
        <v>146</v>
      </c>
      <c r="H202" s="167">
        <v>294</v>
      </c>
      <c r="L202" s="164"/>
      <c r="M202" s="168"/>
      <c r="N202" s="169"/>
      <c r="O202" s="169"/>
      <c r="P202" s="169"/>
      <c r="Q202" s="169"/>
      <c r="R202" s="169"/>
      <c r="S202" s="169"/>
      <c r="T202" s="170"/>
      <c r="AT202" s="165" t="s">
        <v>124</v>
      </c>
      <c r="AU202" s="165" t="s">
        <v>81</v>
      </c>
      <c r="AV202" s="15" t="s">
        <v>122</v>
      </c>
      <c r="AW202" s="15" t="s">
        <v>30</v>
      </c>
      <c r="AX202" s="15" t="s">
        <v>79</v>
      </c>
      <c r="AY202" s="165" t="s">
        <v>116</v>
      </c>
    </row>
    <row r="203" spans="1:65" s="2" customFormat="1" ht="24.15" customHeight="1">
      <c r="A203" s="29"/>
      <c r="B203" s="136"/>
      <c r="C203" s="137" t="s">
        <v>260</v>
      </c>
      <c r="D203" s="137" t="s">
        <v>118</v>
      </c>
      <c r="E203" s="138" t="s">
        <v>261</v>
      </c>
      <c r="F203" s="139" t="s">
        <v>262</v>
      </c>
      <c r="G203" s="140" t="s">
        <v>121</v>
      </c>
      <c r="H203" s="141">
        <v>294</v>
      </c>
      <c r="I203" s="142"/>
      <c r="J203" s="142">
        <f>ROUND(I203*H203,2)</f>
        <v>0</v>
      </c>
      <c r="K203" s="143"/>
      <c r="L203" s="30"/>
      <c r="M203" s="144" t="s">
        <v>1</v>
      </c>
      <c r="N203" s="145" t="s">
        <v>39</v>
      </c>
      <c r="O203" s="146">
        <v>0.92500000000000004</v>
      </c>
      <c r="P203" s="146">
        <f>O203*H203</f>
        <v>271.95</v>
      </c>
      <c r="Q203" s="146">
        <v>1.54E-2</v>
      </c>
      <c r="R203" s="146">
        <f>Q203*H203</f>
        <v>4.5276000000000005</v>
      </c>
      <c r="S203" s="146">
        <v>0</v>
      </c>
      <c r="T203" s="147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48" t="s">
        <v>122</v>
      </c>
      <c r="AT203" s="148" t="s">
        <v>118</v>
      </c>
      <c r="AU203" s="148" t="s">
        <v>81</v>
      </c>
      <c r="AY203" s="17" t="s">
        <v>116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79</v>
      </c>
      <c r="BK203" s="149">
        <f>ROUND(I203*H203,2)</f>
        <v>0</v>
      </c>
      <c r="BL203" s="17" t="s">
        <v>122</v>
      </c>
      <c r="BM203" s="148" t="s">
        <v>263</v>
      </c>
    </row>
    <row r="204" spans="1:65" s="13" customFormat="1">
      <c r="B204" s="150"/>
      <c r="D204" s="151" t="s">
        <v>124</v>
      </c>
      <c r="E204" s="152" t="s">
        <v>1</v>
      </c>
      <c r="F204" s="153" t="s">
        <v>209</v>
      </c>
      <c r="H204" s="154">
        <v>192</v>
      </c>
      <c r="L204" s="150"/>
      <c r="M204" s="155"/>
      <c r="N204" s="156"/>
      <c r="O204" s="156"/>
      <c r="P204" s="156"/>
      <c r="Q204" s="156"/>
      <c r="R204" s="156"/>
      <c r="S204" s="156"/>
      <c r="T204" s="157"/>
      <c r="AT204" s="152" t="s">
        <v>124</v>
      </c>
      <c r="AU204" s="152" t="s">
        <v>81</v>
      </c>
      <c r="AV204" s="13" t="s">
        <v>81</v>
      </c>
      <c r="AW204" s="13" t="s">
        <v>30</v>
      </c>
      <c r="AX204" s="13" t="s">
        <v>74</v>
      </c>
      <c r="AY204" s="152" t="s">
        <v>116</v>
      </c>
    </row>
    <row r="205" spans="1:65" s="13" customFormat="1">
      <c r="B205" s="150"/>
      <c r="D205" s="151" t="s">
        <v>124</v>
      </c>
      <c r="E205" s="152" t="s">
        <v>1</v>
      </c>
      <c r="F205" s="153" t="s">
        <v>210</v>
      </c>
      <c r="H205" s="154">
        <v>102</v>
      </c>
      <c r="L205" s="150"/>
      <c r="M205" s="155"/>
      <c r="N205" s="156"/>
      <c r="O205" s="156"/>
      <c r="P205" s="156"/>
      <c r="Q205" s="156"/>
      <c r="R205" s="156"/>
      <c r="S205" s="156"/>
      <c r="T205" s="157"/>
      <c r="AT205" s="152" t="s">
        <v>124</v>
      </c>
      <c r="AU205" s="152" t="s">
        <v>81</v>
      </c>
      <c r="AV205" s="13" t="s">
        <v>81</v>
      </c>
      <c r="AW205" s="13" t="s">
        <v>30</v>
      </c>
      <c r="AX205" s="13" t="s">
        <v>74</v>
      </c>
      <c r="AY205" s="152" t="s">
        <v>116</v>
      </c>
    </row>
    <row r="206" spans="1:65" s="15" customFormat="1">
      <c r="B206" s="164"/>
      <c r="D206" s="151" t="s">
        <v>124</v>
      </c>
      <c r="E206" s="165" t="s">
        <v>1</v>
      </c>
      <c r="F206" s="166" t="s">
        <v>146</v>
      </c>
      <c r="H206" s="167">
        <v>294</v>
      </c>
      <c r="L206" s="164"/>
      <c r="M206" s="168"/>
      <c r="N206" s="169"/>
      <c r="O206" s="169"/>
      <c r="P206" s="169"/>
      <c r="Q206" s="169"/>
      <c r="R206" s="169"/>
      <c r="S206" s="169"/>
      <c r="T206" s="170"/>
      <c r="AT206" s="165" t="s">
        <v>124</v>
      </c>
      <c r="AU206" s="165" t="s">
        <v>81</v>
      </c>
      <c r="AV206" s="15" t="s">
        <v>122</v>
      </c>
      <c r="AW206" s="15" t="s">
        <v>30</v>
      </c>
      <c r="AX206" s="15" t="s">
        <v>79</v>
      </c>
      <c r="AY206" s="165" t="s">
        <v>116</v>
      </c>
    </row>
    <row r="207" spans="1:65" s="2" customFormat="1" ht="24.15" customHeight="1">
      <c r="A207" s="29"/>
      <c r="B207" s="136"/>
      <c r="C207" s="137" t="s">
        <v>264</v>
      </c>
      <c r="D207" s="137" t="s">
        <v>118</v>
      </c>
      <c r="E207" s="138" t="s">
        <v>265</v>
      </c>
      <c r="F207" s="139" t="s">
        <v>266</v>
      </c>
      <c r="G207" s="140" t="s">
        <v>121</v>
      </c>
      <c r="H207" s="141">
        <v>102</v>
      </c>
      <c r="I207" s="142"/>
      <c r="J207" s="142">
        <f>ROUND(I207*H207,2)</f>
        <v>0</v>
      </c>
      <c r="K207" s="143"/>
      <c r="L207" s="30"/>
      <c r="M207" s="144" t="s">
        <v>1</v>
      </c>
      <c r="N207" s="145" t="s">
        <v>39</v>
      </c>
      <c r="O207" s="146">
        <v>0.4</v>
      </c>
      <c r="P207" s="146">
        <f>O207*H207</f>
        <v>40.800000000000004</v>
      </c>
      <c r="Q207" s="146">
        <v>9.1999999999999998E-2</v>
      </c>
      <c r="R207" s="146">
        <f>Q207*H207</f>
        <v>9.3840000000000003</v>
      </c>
      <c r="S207" s="146">
        <v>0</v>
      </c>
      <c r="T207" s="147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48" t="s">
        <v>122</v>
      </c>
      <c r="AT207" s="148" t="s">
        <v>118</v>
      </c>
      <c r="AU207" s="148" t="s">
        <v>81</v>
      </c>
      <c r="AY207" s="17" t="s">
        <v>116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79</v>
      </c>
      <c r="BK207" s="149">
        <f>ROUND(I207*H207,2)</f>
        <v>0</v>
      </c>
      <c r="BL207" s="17" t="s">
        <v>122</v>
      </c>
      <c r="BM207" s="148" t="s">
        <v>267</v>
      </c>
    </row>
    <row r="208" spans="1:65" s="13" customFormat="1">
      <c r="B208" s="150"/>
      <c r="D208" s="151" t="s">
        <v>124</v>
      </c>
      <c r="E208" s="152" t="s">
        <v>1</v>
      </c>
      <c r="F208" s="153" t="s">
        <v>210</v>
      </c>
      <c r="H208" s="154">
        <v>102</v>
      </c>
      <c r="L208" s="150"/>
      <c r="M208" s="155"/>
      <c r="N208" s="156"/>
      <c r="O208" s="156"/>
      <c r="P208" s="156"/>
      <c r="Q208" s="156"/>
      <c r="R208" s="156"/>
      <c r="S208" s="156"/>
      <c r="T208" s="157"/>
      <c r="AT208" s="152" t="s">
        <v>124</v>
      </c>
      <c r="AU208" s="152" t="s">
        <v>81</v>
      </c>
      <c r="AV208" s="13" t="s">
        <v>81</v>
      </c>
      <c r="AW208" s="13" t="s">
        <v>30</v>
      </c>
      <c r="AX208" s="13" t="s">
        <v>74</v>
      </c>
      <c r="AY208" s="152" t="s">
        <v>116</v>
      </c>
    </row>
    <row r="209" spans="1:65" s="15" customFormat="1">
      <c r="B209" s="164"/>
      <c r="D209" s="151" t="s">
        <v>124</v>
      </c>
      <c r="E209" s="165" t="s">
        <v>1</v>
      </c>
      <c r="F209" s="166" t="s">
        <v>146</v>
      </c>
      <c r="H209" s="167">
        <v>102</v>
      </c>
      <c r="L209" s="164"/>
      <c r="M209" s="168"/>
      <c r="N209" s="169"/>
      <c r="O209" s="169"/>
      <c r="P209" s="169"/>
      <c r="Q209" s="169"/>
      <c r="R209" s="169"/>
      <c r="S209" s="169"/>
      <c r="T209" s="170"/>
      <c r="AT209" s="165" t="s">
        <v>124</v>
      </c>
      <c r="AU209" s="165" t="s">
        <v>81</v>
      </c>
      <c r="AV209" s="15" t="s">
        <v>122</v>
      </c>
      <c r="AW209" s="15" t="s">
        <v>30</v>
      </c>
      <c r="AX209" s="15" t="s">
        <v>79</v>
      </c>
      <c r="AY209" s="165" t="s">
        <v>116</v>
      </c>
    </row>
    <row r="210" spans="1:65" s="2" customFormat="1" ht="33" customHeight="1">
      <c r="A210" s="29"/>
      <c r="B210" s="136"/>
      <c r="C210" s="137" t="s">
        <v>268</v>
      </c>
      <c r="D210" s="137" t="s">
        <v>118</v>
      </c>
      <c r="E210" s="138" t="s">
        <v>269</v>
      </c>
      <c r="F210" s="139" t="s">
        <v>270</v>
      </c>
      <c r="G210" s="140" t="s">
        <v>121</v>
      </c>
      <c r="H210" s="141">
        <v>192</v>
      </c>
      <c r="I210" s="142"/>
      <c r="J210" s="142">
        <f>ROUND(I210*H210,2)</f>
        <v>0</v>
      </c>
      <c r="K210" s="143"/>
      <c r="L210" s="30"/>
      <c r="M210" s="144" t="s">
        <v>1</v>
      </c>
      <c r="N210" s="145" t="s">
        <v>39</v>
      </c>
      <c r="O210" s="146">
        <v>0</v>
      </c>
      <c r="P210" s="146">
        <f>O210*H210</f>
        <v>0</v>
      </c>
      <c r="Q210" s="146">
        <v>0.16700000000000001</v>
      </c>
      <c r="R210" s="146">
        <f>Q210*H210</f>
        <v>32.064</v>
      </c>
      <c r="S210" s="146">
        <v>0</v>
      </c>
      <c r="T210" s="147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48" t="s">
        <v>122</v>
      </c>
      <c r="AT210" s="148" t="s">
        <v>118</v>
      </c>
      <c r="AU210" s="148" t="s">
        <v>81</v>
      </c>
      <c r="AY210" s="17" t="s">
        <v>116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7" t="s">
        <v>79</v>
      </c>
      <c r="BK210" s="149">
        <f>ROUND(I210*H210,2)</f>
        <v>0</v>
      </c>
      <c r="BL210" s="17" t="s">
        <v>122</v>
      </c>
      <c r="BM210" s="148" t="s">
        <v>271</v>
      </c>
    </row>
    <row r="211" spans="1:65" s="13" customFormat="1">
      <c r="B211" s="150"/>
      <c r="D211" s="151" t="s">
        <v>124</v>
      </c>
      <c r="E211" s="152" t="s">
        <v>1</v>
      </c>
      <c r="F211" s="153" t="s">
        <v>209</v>
      </c>
      <c r="H211" s="154">
        <v>192</v>
      </c>
      <c r="L211" s="150"/>
      <c r="M211" s="155"/>
      <c r="N211" s="156"/>
      <c r="O211" s="156"/>
      <c r="P211" s="156"/>
      <c r="Q211" s="156"/>
      <c r="R211" s="156"/>
      <c r="S211" s="156"/>
      <c r="T211" s="157"/>
      <c r="AT211" s="152" t="s">
        <v>124</v>
      </c>
      <c r="AU211" s="152" t="s">
        <v>81</v>
      </c>
      <c r="AV211" s="13" t="s">
        <v>81</v>
      </c>
      <c r="AW211" s="13" t="s">
        <v>30</v>
      </c>
      <c r="AX211" s="13" t="s">
        <v>74</v>
      </c>
      <c r="AY211" s="152" t="s">
        <v>116</v>
      </c>
    </row>
    <row r="212" spans="1:65" s="15" customFormat="1">
      <c r="B212" s="164"/>
      <c r="D212" s="151" t="s">
        <v>124</v>
      </c>
      <c r="E212" s="165" t="s">
        <v>1</v>
      </c>
      <c r="F212" s="166" t="s">
        <v>146</v>
      </c>
      <c r="H212" s="167">
        <v>192</v>
      </c>
      <c r="L212" s="164"/>
      <c r="M212" s="168"/>
      <c r="N212" s="169"/>
      <c r="O212" s="169"/>
      <c r="P212" s="169"/>
      <c r="Q212" s="169"/>
      <c r="R212" s="169"/>
      <c r="S212" s="169"/>
      <c r="T212" s="170"/>
      <c r="AT212" s="165" t="s">
        <v>124</v>
      </c>
      <c r="AU212" s="165" t="s">
        <v>81</v>
      </c>
      <c r="AV212" s="15" t="s">
        <v>122</v>
      </c>
      <c r="AW212" s="15" t="s">
        <v>30</v>
      </c>
      <c r="AX212" s="15" t="s">
        <v>79</v>
      </c>
      <c r="AY212" s="165" t="s">
        <v>116</v>
      </c>
    </row>
    <row r="213" spans="1:65" s="2" customFormat="1" ht="33" customHeight="1">
      <c r="A213" s="29"/>
      <c r="B213" s="136"/>
      <c r="C213" s="137" t="s">
        <v>272</v>
      </c>
      <c r="D213" s="137" t="s">
        <v>118</v>
      </c>
      <c r="E213" s="138" t="s">
        <v>273</v>
      </c>
      <c r="F213" s="139" t="s">
        <v>274</v>
      </c>
      <c r="G213" s="140" t="s">
        <v>121</v>
      </c>
      <c r="H213" s="141">
        <v>543</v>
      </c>
      <c r="I213" s="142"/>
      <c r="J213" s="142">
        <f>ROUND(I213*H213,2)</f>
        <v>0</v>
      </c>
      <c r="K213" s="143"/>
      <c r="L213" s="30"/>
      <c r="M213" s="144" t="s">
        <v>1</v>
      </c>
      <c r="N213" s="145" t="s">
        <v>39</v>
      </c>
      <c r="O213" s="146">
        <v>0.56999999999999995</v>
      </c>
      <c r="P213" s="146">
        <f>O213*H213</f>
        <v>309.51</v>
      </c>
      <c r="Q213" s="146">
        <v>0.10100000000000001</v>
      </c>
      <c r="R213" s="146">
        <f>Q213*H213</f>
        <v>54.843000000000004</v>
      </c>
      <c r="S213" s="146">
        <v>0</v>
      </c>
      <c r="T213" s="147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48" t="s">
        <v>122</v>
      </c>
      <c r="AT213" s="148" t="s">
        <v>118</v>
      </c>
      <c r="AU213" s="148" t="s">
        <v>81</v>
      </c>
      <c r="AY213" s="17" t="s">
        <v>116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79</v>
      </c>
      <c r="BK213" s="149">
        <f>ROUND(I213*H213,2)</f>
        <v>0</v>
      </c>
      <c r="BL213" s="17" t="s">
        <v>122</v>
      </c>
      <c r="BM213" s="148" t="s">
        <v>275</v>
      </c>
    </row>
    <row r="214" spans="1:65" s="13" customFormat="1">
      <c r="B214" s="150"/>
      <c r="D214" s="151" t="s">
        <v>124</v>
      </c>
      <c r="E214" s="152" t="s">
        <v>1</v>
      </c>
      <c r="F214" s="153" t="s">
        <v>208</v>
      </c>
      <c r="H214" s="154">
        <v>543</v>
      </c>
      <c r="L214" s="150"/>
      <c r="M214" s="155"/>
      <c r="N214" s="156"/>
      <c r="O214" s="156"/>
      <c r="P214" s="156"/>
      <c r="Q214" s="156"/>
      <c r="R214" s="156"/>
      <c r="S214" s="156"/>
      <c r="T214" s="157"/>
      <c r="AT214" s="152" t="s">
        <v>124</v>
      </c>
      <c r="AU214" s="152" t="s">
        <v>81</v>
      </c>
      <c r="AV214" s="13" t="s">
        <v>81</v>
      </c>
      <c r="AW214" s="13" t="s">
        <v>30</v>
      </c>
      <c r="AX214" s="13" t="s">
        <v>79</v>
      </c>
      <c r="AY214" s="152" t="s">
        <v>116</v>
      </c>
    </row>
    <row r="215" spans="1:65" s="2" customFormat="1" ht="21.75" customHeight="1">
      <c r="A215" s="29"/>
      <c r="B215" s="136"/>
      <c r="C215" s="171" t="s">
        <v>276</v>
      </c>
      <c r="D215" s="171" t="s">
        <v>190</v>
      </c>
      <c r="E215" s="172" t="s">
        <v>277</v>
      </c>
      <c r="F215" s="173" t="s">
        <v>278</v>
      </c>
      <c r="G215" s="174" t="s">
        <v>121</v>
      </c>
      <c r="H215" s="175">
        <v>548.42999999999995</v>
      </c>
      <c r="I215" s="176"/>
      <c r="J215" s="176">
        <f>ROUND(I215*H215,2)</f>
        <v>0</v>
      </c>
      <c r="K215" s="177"/>
      <c r="L215" s="178"/>
      <c r="M215" s="179" t="s">
        <v>1</v>
      </c>
      <c r="N215" s="180" t="s">
        <v>39</v>
      </c>
      <c r="O215" s="146">
        <v>0</v>
      </c>
      <c r="P215" s="146">
        <f>O215*H215</f>
        <v>0</v>
      </c>
      <c r="Q215" s="146">
        <v>0.13100000000000001</v>
      </c>
      <c r="R215" s="146">
        <f>Q215*H215</f>
        <v>71.844329999999999</v>
      </c>
      <c r="S215" s="146">
        <v>0</v>
      </c>
      <c r="T215" s="147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48" t="s">
        <v>158</v>
      </c>
      <c r="AT215" s="148" t="s">
        <v>190</v>
      </c>
      <c r="AU215" s="148" t="s">
        <v>81</v>
      </c>
      <c r="AY215" s="17" t="s">
        <v>116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79</v>
      </c>
      <c r="BK215" s="149">
        <f>ROUND(I215*H215,2)</f>
        <v>0</v>
      </c>
      <c r="BL215" s="17" t="s">
        <v>122</v>
      </c>
      <c r="BM215" s="148" t="s">
        <v>279</v>
      </c>
    </row>
    <row r="216" spans="1:65" s="13" customFormat="1">
      <c r="B216" s="150"/>
      <c r="D216" s="151" t="s">
        <v>124</v>
      </c>
      <c r="F216" s="153" t="s">
        <v>280</v>
      </c>
      <c r="H216" s="154">
        <v>548.42999999999995</v>
      </c>
      <c r="L216" s="150"/>
      <c r="M216" s="155"/>
      <c r="N216" s="156"/>
      <c r="O216" s="156"/>
      <c r="P216" s="156"/>
      <c r="Q216" s="156"/>
      <c r="R216" s="156"/>
      <c r="S216" s="156"/>
      <c r="T216" s="157"/>
      <c r="AT216" s="152" t="s">
        <v>124</v>
      </c>
      <c r="AU216" s="152" t="s">
        <v>81</v>
      </c>
      <c r="AV216" s="13" t="s">
        <v>81</v>
      </c>
      <c r="AW216" s="13" t="s">
        <v>3</v>
      </c>
      <c r="AX216" s="13" t="s">
        <v>79</v>
      </c>
      <c r="AY216" s="152" t="s">
        <v>116</v>
      </c>
    </row>
    <row r="217" spans="1:65" s="12" customFormat="1" ht="22.8" customHeight="1">
      <c r="B217" s="124"/>
      <c r="D217" s="125" t="s">
        <v>73</v>
      </c>
      <c r="E217" s="134" t="s">
        <v>163</v>
      </c>
      <c r="F217" s="134" t="s">
        <v>281</v>
      </c>
      <c r="J217" s="135">
        <f>BK217</f>
        <v>0</v>
      </c>
      <c r="L217" s="124"/>
      <c r="M217" s="128"/>
      <c r="N217" s="129"/>
      <c r="O217" s="129"/>
      <c r="P217" s="130">
        <f>SUM(P218:P234)</f>
        <v>189.01179200000001</v>
      </c>
      <c r="Q217" s="129"/>
      <c r="R217" s="130">
        <f>SUM(R218:R234)</f>
        <v>69.720843839999986</v>
      </c>
      <c r="S217" s="129"/>
      <c r="T217" s="131">
        <f>SUM(T218:T234)</f>
        <v>0</v>
      </c>
      <c r="AR217" s="125" t="s">
        <v>79</v>
      </c>
      <c r="AT217" s="132" t="s">
        <v>73</v>
      </c>
      <c r="AU217" s="132" t="s">
        <v>79</v>
      </c>
      <c r="AY217" s="125" t="s">
        <v>116</v>
      </c>
      <c r="BK217" s="133">
        <f>SUM(BK218:BK234)</f>
        <v>0</v>
      </c>
    </row>
    <row r="218" spans="1:65" s="2" customFormat="1" ht="24.15" customHeight="1">
      <c r="A218" s="29"/>
      <c r="B218" s="136"/>
      <c r="C218" s="137" t="s">
        <v>282</v>
      </c>
      <c r="D218" s="137" t="s">
        <v>118</v>
      </c>
      <c r="E218" s="138" t="s">
        <v>283</v>
      </c>
      <c r="F218" s="139" t="s">
        <v>284</v>
      </c>
      <c r="G218" s="140" t="s">
        <v>142</v>
      </c>
      <c r="H218" s="141">
        <v>170</v>
      </c>
      <c r="I218" s="142"/>
      <c r="J218" s="142">
        <f>ROUND(I218*H218,2)</f>
        <v>0</v>
      </c>
      <c r="K218" s="143"/>
      <c r="L218" s="30"/>
      <c r="M218" s="144" t="s">
        <v>1</v>
      </c>
      <c r="N218" s="145" t="s">
        <v>39</v>
      </c>
      <c r="O218" s="146">
        <v>0.14000000000000001</v>
      </c>
      <c r="P218" s="146">
        <f>O218*H218</f>
        <v>23.8</v>
      </c>
      <c r="Q218" s="146">
        <v>0.10095</v>
      </c>
      <c r="R218" s="146">
        <f>Q218*H218</f>
        <v>17.1615</v>
      </c>
      <c r="S218" s="146">
        <v>0</v>
      </c>
      <c r="T218" s="147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48" t="s">
        <v>122</v>
      </c>
      <c r="AT218" s="148" t="s">
        <v>118</v>
      </c>
      <c r="AU218" s="148" t="s">
        <v>81</v>
      </c>
      <c r="AY218" s="17" t="s">
        <v>116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7" t="s">
        <v>79</v>
      </c>
      <c r="BK218" s="149">
        <f>ROUND(I218*H218,2)</f>
        <v>0</v>
      </c>
      <c r="BL218" s="17" t="s">
        <v>122</v>
      </c>
      <c r="BM218" s="148" t="s">
        <v>285</v>
      </c>
    </row>
    <row r="219" spans="1:65" s="13" customFormat="1">
      <c r="B219" s="150"/>
      <c r="D219" s="151" t="s">
        <v>124</v>
      </c>
      <c r="E219" s="152" t="s">
        <v>1</v>
      </c>
      <c r="F219" s="153" t="s">
        <v>286</v>
      </c>
      <c r="H219" s="154">
        <v>170</v>
      </c>
      <c r="L219" s="150"/>
      <c r="M219" s="155"/>
      <c r="N219" s="156"/>
      <c r="O219" s="156"/>
      <c r="P219" s="156"/>
      <c r="Q219" s="156"/>
      <c r="R219" s="156"/>
      <c r="S219" s="156"/>
      <c r="T219" s="157"/>
      <c r="AT219" s="152" t="s">
        <v>124</v>
      </c>
      <c r="AU219" s="152" t="s">
        <v>81</v>
      </c>
      <c r="AV219" s="13" t="s">
        <v>81</v>
      </c>
      <c r="AW219" s="13" t="s">
        <v>30</v>
      </c>
      <c r="AX219" s="13" t="s">
        <v>79</v>
      </c>
      <c r="AY219" s="152" t="s">
        <v>116</v>
      </c>
    </row>
    <row r="220" spans="1:65" s="2" customFormat="1" ht="16.5" customHeight="1">
      <c r="A220" s="29"/>
      <c r="B220" s="136"/>
      <c r="C220" s="171" t="s">
        <v>287</v>
      </c>
      <c r="D220" s="171" t="s">
        <v>190</v>
      </c>
      <c r="E220" s="172" t="s">
        <v>288</v>
      </c>
      <c r="F220" s="173" t="s">
        <v>289</v>
      </c>
      <c r="G220" s="174" t="s">
        <v>142</v>
      </c>
      <c r="H220" s="175">
        <v>171.7</v>
      </c>
      <c r="I220" s="176"/>
      <c r="J220" s="176">
        <f>ROUND(I220*H220,2)</f>
        <v>0</v>
      </c>
      <c r="K220" s="177"/>
      <c r="L220" s="178"/>
      <c r="M220" s="179" t="s">
        <v>1</v>
      </c>
      <c r="N220" s="180" t="s">
        <v>39</v>
      </c>
      <c r="O220" s="146">
        <v>0</v>
      </c>
      <c r="P220" s="146">
        <f>O220*H220</f>
        <v>0</v>
      </c>
      <c r="Q220" s="146">
        <v>2.4E-2</v>
      </c>
      <c r="R220" s="146">
        <f>Q220*H220</f>
        <v>4.1208</v>
      </c>
      <c r="S220" s="146">
        <v>0</v>
      </c>
      <c r="T220" s="147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48" t="s">
        <v>158</v>
      </c>
      <c r="AT220" s="148" t="s">
        <v>190</v>
      </c>
      <c r="AU220" s="148" t="s">
        <v>81</v>
      </c>
      <c r="AY220" s="17" t="s">
        <v>116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7" t="s">
        <v>79</v>
      </c>
      <c r="BK220" s="149">
        <f>ROUND(I220*H220,2)</f>
        <v>0</v>
      </c>
      <c r="BL220" s="17" t="s">
        <v>122</v>
      </c>
      <c r="BM220" s="148" t="s">
        <v>290</v>
      </c>
    </row>
    <row r="221" spans="1:65" s="13" customFormat="1">
      <c r="B221" s="150"/>
      <c r="D221" s="151" t="s">
        <v>124</v>
      </c>
      <c r="F221" s="153" t="s">
        <v>291</v>
      </c>
      <c r="H221" s="154">
        <v>171.7</v>
      </c>
      <c r="L221" s="150"/>
      <c r="M221" s="155"/>
      <c r="N221" s="156"/>
      <c r="O221" s="156"/>
      <c r="P221" s="156"/>
      <c r="Q221" s="156"/>
      <c r="R221" s="156"/>
      <c r="S221" s="156"/>
      <c r="T221" s="157"/>
      <c r="AT221" s="152" t="s">
        <v>124</v>
      </c>
      <c r="AU221" s="152" t="s">
        <v>81</v>
      </c>
      <c r="AV221" s="13" t="s">
        <v>81</v>
      </c>
      <c r="AW221" s="13" t="s">
        <v>3</v>
      </c>
      <c r="AX221" s="13" t="s">
        <v>79</v>
      </c>
      <c r="AY221" s="152" t="s">
        <v>116</v>
      </c>
    </row>
    <row r="222" spans="1:65" s="2" customFormat="1" ht="16.5" customHeight="1">
      <c r="A222" s="29"/>
      <c r="B222" s="136"/>
      <c r="C222" s="137" t="s">
        <v>292</v>
      </c>
      <c r="D222" s="137" t="s">
        <v>118</v>
      </c>
      <c r="E222" s="138" t="s">
        <v>293</v>
      </c>
      <c r="F222" s="139" t="s">
        <v>294</v>
      </c>
      <c r="G222" s="140" t="s">
        <v>154</v>
      </c>
      <c r="H222" s="141">
        <v>20.975999999999999</v>
      </c>
      <c r="I222" s="142"/>
      <c r="J222" s="142">
        <f>ROUND(I222*H222,2)</f>
        <v>0</v>
      </c>
      <c r="K222" s="143"/>
      <c r="L222" s="30"/>
      <c r="M222" s="144" t="s">
        <v>1</v>
      </c>
      <c r="N222" s="145" t="s">
        <v>39</v>
      </c>
      <c r="O222" s="146">
        <v>1.4419999999999999</v>
      </c>
      <c r="P222" s="146">
        <f>O222*H222</f>
        <v>30.247391999999998</v>
      </c>
      <c r="Q222" s="146">
        <v>2.2563399999999998</v>
      </c>
      <c r="R222" s="146">
        <f>Q222*H222</f>
        <v>47.328987839999996</v>
      </c>
      <c r="S222" s="146">
        <v>0</v>
      </c>
      <c r="T222" s="147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48" t="s">
        <v>122</v>
      </c>
      <c r="AT222" s="148" t="s">
        <v>118</v>
      </c>
      <c r="AU222" s="148" t="s">
        <v>81</v>
      </c>
      <c r="AY222" s="17" t="s">
        <v>116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79</v>
      </c>
      <c r="BK222" s="149">
        <f>ROUND(I222*H222,2)</f>
        <v>0</v>
      </c>
      <c r="BL222" s="17" t="s">
        <v>122</v>
      </c>
      <c r="BM222" s="148" t="s">
        <v>295</v>
      </c>
    </row>
    <row r="223" spans="1:65" s="13" customFormat="1">
      <c r="B223" s="150"/>
      <c r="D223" s="151" t="s">
        <v>124</v>
      </c>
      <c r="E223" s="152" t="s">
        <v>1</v>
      </c>
      <c r="F223" s="153" t="s">
        <v>156</v>
      </c>
      <c r="H223" s="154">
        <v>20.399999999999999</v>
      </c>
      <c r="L223" s="150"/>
      <c r="M223" s="155"/>
      <c r="N223" s="156"/>
      <c r="O223" s="156"/>
      <c r="P223" s="156"/>
      <c r="Q223" s="156"/>
      <c r="R223" s="156"/>
      <c r="S223" s="156"/>
      <c r="T223" s="157"/>
      <c r="AT223" s="152" t="s">
        <v>124</v>
      </c>
      <c r="AU223" s="152" t="s">
        <v>81</v>
      </c>
      <c r="AV223" s="13" t="s">
        <v>81</v>
      </c>
      <c r="AW223" s="13" t="s">
        <v>30</v>
      </c>
      <c r="AX223" s="13" t="s">
        <v>74</v>
      </c>
      <c r="AY223" s="152" t="s">
        <v>116</v>
      </c>
    </row>
    <row r="224" spans="1:65" s="13" customFormat="1">
      <c r="B224" s="150"/>
      <c r="D224" s="151" t="s">
        <v>124</v>
      </c>
      <c r="E224" s="152" t="s">
        <v>1</v>
      </c>
      <c r="F224" s="153" t="s">
        <v>157</v>
      </c>
      <c r="H224" s="154">
        <v>0.57599999999999996</v>
      </c>
      <c r="L224" s="150"/>
      <c r="M224" s="155"/>
      <c r="N224" s="156"/>
      <c r="O224" s="156"/>
      <c r="P224" s="156"/>
      <c r="Q224" s="156"/>
      <c r="R224" s="156"/>
      <c r="S224" s="156"/>
      <c r="T224" s="157"/>
      <c r="AT224" s="152" t="s">
        <v>124</v>
      </c>
      <c r="AU224" s="152" t="s">
        <v>81</v>
      </c>
      <c r="AV224" s="13" t="s">
        <v>81</v>
      </c>
      <c r="AW224" s="13" t="s">
        <v>30</v>
      </c>
      <c r="AX224" s="13" t="s">
        <v>74</v>
      </c>
      <c r="AY224" s="152" t="s">
        <v>116</v>
      </c>
    </row>
    <row r="225" spans="1:65" s="15" customFormat="1">
      <c r="B225" s="164"/>
      <c r="D225" s="151" t="s">
        <v>124</v>
      </c>
      <c r="E225" s="165" t="s">
        <v>1</v>
      </c>
      <c r="F225" s="166" t="s">
        <v>146</v>
      </c>
      <c r="H225" s="167">
        <v>20.975999999999999</v>
      </c>
      <c r="L225" s="164"/>
      <c r="M225" s="168"/>
      <c r="N225" s="169"/>
      <c r="O225" s="169"/>
      <c r="P225" s="169"/>
      <c r="Q225" s="169"/>
      <c r="R225" s="169"/>
      <c r="S225" s="169"/>
      <c r="T225" s="170"/>
      <c r="AT225" s="165" t="s">
        <v>124</v>
      </c>
      <c r="AU225" s="165" t="s">
        <v>81</v>
      </c>
      <c r="AV225" s="15" t="s">
        <v>122</v>
      </c>
      <c r="AW225" s="15" t="s">
        <v>30</v>
      </c>
      <c r="AX225" s="15" t="s">
        <v>79</v>
      </c>
      <c r="AY225" s="165" t="s">
        <v>116</v>
      </c>
    </row>
    <row r="226" spans="1:65" s="2" customFormat="1" ht="24.15" customHeight="1">
      <c r="A226" s="29"/>
      <c r="B226" s="136"/>
      <c r="C226" s="137" t="s">
        <v>296</v>
      </c>
      <c r="D226" s="137" t="s">
        <v>118</v>
      </c>
      <c r="E226" s="138" t="s">
        <v>297</v>
      </c>
      <c r="F226" s="139" t="s">
        <v>298</v>
      </c>
      <c r="G226" s="140" t="s">
        <v>142</v>
      </c>
      <c r="H226" s="141">
        <v>3.6</v>
      </c>
      <c r="I226" s="142"/>
      <c r="J226" s="142">
        <f>ROUND(I226*H226,2)</f>
        <v>0</v>
      </c>
      <c r="K226" s="143"/>
      <c r="L226" s="30"/>
      <c r="M226" s="144" t="s">
        <v>1</v>
      </c>
      <c r="N226" s="145" t="s">
        <v>39</v>
      </c>
      <c r="O226" s="146">
        <v>0.26900000000000002</v>
      </c>
      <c r="P226" s="146">
        <f>O226*H226</f>
        <v>0.96840000000000004</v>
      </c>
      <c r="Q226" s="146">
        <v>0.29221000000000003</v>
      </c>
      <c r="R226" s="146">
        <f>Q226*H226</f>
        <v>1.0519560000000001</v>
      </c>
      <c r="S226" s="146">
        <v>0</v>
      </c>
      <c r="T226" s="147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8" t="s">
        <v>122</v>
      </c>
      <c r="AT226" s="148" t="s">
        <v>118</v>
      </c>
      <c r="AU226" s="148" t="s">
        <v>81</v>
      </c>
      <c r="AY226" s="17" t="s">
        <v>116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7" t="s">
        <v>79</v>
      </c>
      <c r="BK226" s="149">
        <f>ROUND(I226*H226,2)</f>
        <v>0</v>
      </c>
      <c r="BL226" s="17" t="s">
        <v>122</v>
      </c>
      <c r="BM226" s="148" t="s">
        <v>299</v>
      </c>
    </row>
    <row r="227" spans="1:65" s="13" customFormat="1">
      <c r="B227" s="150"/>
      <c r="D227" s="151" t="s">
        <v>124</v>
      </c>
      <c r="E227" s="152" t="s">
        <v>1</v>
      </c>
      <c r="F227" s="153" t="s">
        <v>300</v>
      </c>
      <c r="H227" s="154">
        <v>3.6</v>
      </c>
      <c r="L227" s="150"/>
      <c r="M227" s="155"/>
      <c r="N227" s="156"/>
      <c r="O227" s="156"/>
      <c r="P227" s="156"/>
      <c r="Q227" s="156"/>
      <c r="R227" s="156"/>
      <c r="S227" s="156"/>
      <c r="T227" s="157"/>
      <c r="AT227" s="152" t="s">
        <v>124</v>
      </c>
      <c r="AU227" s="152" t="s">
        <v>81</v>
      </c>
      <c r="AV227" s="13" t="s">
        <v>81</v>
      </c>
      <c r="AW227" s="13" t="s">
        <v>30</v>
      </c>
      <c r="AX227" s="13" t="s">
        <v>79</v>
      </c>
      <c r="AY227" s="152" t="s">
        <v>116</v>
      </c>
    </row>
    <row r="228" spans="1:65" s="2" customFormat="1" ht="16.5" customHeight="1">
      <c r="A228" s="29"/>
      <c r="B228" s="136"/>
      <c r="C228" s="171" t="s">
        <v>301</v>
      </c>
      <c r="D228" s="171" t="s">
        <v>190</v>
      </c>
      <c r="E228" s="172" t="s">
        <v>302</v>
      </c>
      <c r="F228" s="173" t="s">
        <v>303</v>
      </c>
      <c r="G228" s="174" t="s">
        <v>142</v>
      </c>
      <c r="H228" s="175">
        <v>3.6</v>
      </c>
      <c r="I228" s="176"/>
      <c r="J228" s="176">
        <f>ROUND(I228*H228,2)</f>
        <v>0</v>
      </c>
      <c r="K228" s="177"/>
      <c r="L228" s="178"/>
      <c r="M228" s="179" t="s">
        <v>1</v>
      </c>
      <c r="N228" s="180" t="s">
        <v>39</v>
      </c>
      <c r="O228" s="146">
        <v>0</v>
      </c>
      <c r="P228" s="146">
        <f>O228*H228</f>
        <v>0</v>
      </c>
      <c r="Q228" s="146">
        <v>1.6E-2</v>
      </c>
      <c r="R228" s="146">
        <f>Q228*H228</f>
        <v>5.7600000000000005E-2</v>
      </c>
      <c r="S228" s="146">
        <v>0</v>
      </c>
      <c r="T228" s="147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48" t="s">
        <v>158</v>
      </c>
      <c r="AT228" s="148" t="s">
        <v>190</v>
      </c>
      <c r="AU228" s="148" t="s">
        <v>81</v>
      </c>
      <c r="AY228" s="17" t="s">
        <v>116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7" t="s">
        <v>79</v>
      </c>
      <c r="BK228" s="149">
        <f>ROUND(I228*H228,2)</f>
        <v>0</v>
      </c>
      <c r="BL228" s="17" t="s">
        <v>122</v>
      </c>
      <c r="BM228" s="148" t="s">
        <v>304</v>
      </c>
    </row>
    <row r="229" spans="1:65" s="2" customFormat="1" ht="16.5" customHeight="1">
      <c r="A229" s="29"/>
      <c r="B229" s="136"/>
      <c r="C229" s="137" t="s">
        <v>305</v>
      </c>
      <c r="D229" s="137" t="s">
        <v>118</v>
      </c>
      <c r="E229" s="138" t="s">
        <v>306</v>
      </c>
      <c r="F229" s="139" t="s">
        <v>307</v>
      </c>
      <c r="G229" s="140" t="s">
        <v>121</v>
      </c>
      <c r="H229" s="141">
        <v>964</v>
      </c>
      <c r="I229" s="142"/>
      <c r="J229" s="142">
        <f>ROUND(I229*H229,2)</f>
        <v>0</v>
      </c>
      <c r="K229" s="143"/>
      <c r="L229" s="30"/>
      <c r="M229" s="144" t="s">
        <v>1</v>
      </c>
      <c r="N229" s="145" t="s">
        <v>39</v>
      </c>
      <c r="O229" s="146">
        <v>0.13900000000000001</v>
      </c>
      <c r="P229" s="146">
        <f>O229*H229</f>
        <v>133.99600000000001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8" t="s">
        <v>122</v>
      </c>
      <c r="AT229" s="148" t="s">
        <v>118</v>
      </c>
      <c r="AU229" s="148" t="s">
        <v>81</v>
      </c>
      <c r="AY229" s="17" t="s">
        <v>116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7" t="s">
        <v>79</v>
      </c>
      <c r="BK229" s="149">
        <f>ROUND(I229*H229,2)</f>
        <v>0</v>
      </c>
      <c r="BL229" s="17" t="s">
        <v>122</v>
      </c>
      <c r="BM229" s="148" t="s">
        <v>308</v>
      </c>
    </row>
    <row r="230" spans="1:65" s="13" customFormat="1">
      <c r="B230" s="150"/>
      <c r="D230" s="151" t="s">
        <v>124</v>
      </c>
      <c r="E230" s="152" t="s">
        <v>1</v>
      </c>
      <c r="F230" s="153" t="s">
        <v>208</v>
      </c>
      <c r="H230" s="154">
        <v>543</v>
      </c>
      <c r="L230" s="150"/>
      <c r="M230" s="155"/>
      <c r="N230" s="156"/>
      <c r="O230" s="156"/>
      <c r="P230" s="156"/>
      <c r="Q230" s="156"/>
      <c r="R230" s="156"/>
      <c r="S230" s="156"/>
      <c r="T230" s="157"/>
      <c r="AT230" s="152" t="s">
        <v>124</v>
      </c>
      <c r="AU230" s="152" t="s">
        <v>81</v>
      </c>
      <c r="AV230" s="13" t="s">
        <v>81</v>
      </c>
      <c r="AW230" s="13" t="s">
        <v>30</v>
      </c>
      <c r="AX230" s="13" t="s">
        <v>74</v>
      </c>
      <c r="AY230" s="152" t="s">
        <v>116</v>
      </c>
    </row>
    <row r="231" spans="1:65" s="13" customFormat="1">
      <c r="B231" s="150"/>
      <c r="D231" s="151" t="s">
        <v>124</v>
      </c>
      <c r="E231" s="152" t="s">
        <v>1</v>
      </c>
      <c r="F231" s="153" t="s">
        <v>188</v>
      </c>
      <c r="H231" s="154">
        <v>127</v>
      </c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124</v>
      </c>
      <c r="AU231" s="152" t="s">
        <v>81</v>
      </c>
      <c r="AV231" s="13" t="s">
        <v>81</v>
      </c>
      <c r="AW231" s="13" t="s">
        <v>30</v>
      </c>
      <c r="AX231" s="13" t="s">
        <v>74</v>
      </c>
      <c r="AY231" s="152" t="s">
        <v>116</v>
      </c>
    </row>
    <row r="232" spans="1:65" s="13" customFormat="1">
      <c r="B232" s="150"/>
      <c r="D232" s="151" t="s">
        <v>124</v>
      </c>
      <c r="E232" s="152" t="s">
        <v>1</v>
      </c>
      <c r="F232" s="153" t="s">
        <v>209</v>
      </c>
      <c r="H232" s="154">
        <v>192</v>
      </c>
      <c r="L232" s="150"/>
      <c r="M232" s="155"/>
      <c r="N232" s="156"/>
      <c r="O232" s="156"/>
      <c r="P232" s="156"/>
      <c r="Q232" s="156"/>
      <c r="R232" s="156"/>
      <c r="S232" s="156"/>
      <c r="T232" s="157"/>
      <c r="AT232" s="152" t="s">
        <v>124</v>
      </c>
      <c r="AU232" s="152" t="s">
        <v>81</v>
      </c>
      <c r="AV232" s="13" t="s">
        <v>81</v>
      </c>
      <c r="AW232" s="13" t="s">
        <v>30</v>
      </c>
      <c r="AX232" s="13" t="s">
        <v>74</v>
      </c>
      <c r="AY232" s="152" t="s">
        <v>116</v>
      </c>
    </row>
    <row r="233" spans="1:65" s="13" customFormat="1">
      <c r="B233" s="150"/>
      <c r="D233" s="151" t="s">
        <v>124</v>
      </c>
      <c r="E233" s="152" t="s">
        <v>1</v>
      </c>
      <c r="F233" s="153" t="s">
        <v>210</v>
      </c>
      <c r="H233" s="154">
        <v>102</v>
      </c>
      <c r="L233" s="150"/>
      <c r="M233" s="155"/>
      <c r="N233" s="156"/>
      <c r="O233" s="156"/>
      <c r="P233" s="156"/>
      <c r="Q233" s="156"/>
      <c r="R233" s="156"/>
      <c r="S233" s="156"/>
      <c r="T233" s="157"/>
      <c r="AT233" s="152" t="s">
        <v>124</v>
      </c>
      <c r="AU233" s="152" t="s">
        <v>81</v>
      </c>
      <c r="AV233" s="13" t="s">
        <v>81</v>
      </c>
      <c r="AW233" s="13" t="s">
        <v>30</v>
      </c>
      <c r="AX233" s="13" t="s">
        <v>74</v>
      </c>
      <c r="AY233" s="152" t="s">
        <v>116</v>
      </c>
    </row>
    <row r="234" spans="1:65" s="15" customFormat="1">
      <c r="B234" s="164"/>
      <c r="D234" s="151" t="s">
        <v>124</v>
      </c>
      <c r="E234" s="165" t="s">
        <v>1</v>
      </c>
      <c r="F234" s="166" t="s">
        <v>146</v>
      </c>
      <c r="H234" s="167">
        <v>964</v>
      </c>
      <c r="L234" s="164"/>
      <c r="M234" s="168"/>
      <c r="N234" s="169"/>
      <c r="O234" s="169"/>
      <c r="P234" s="169"/>
      <c r="Q234" s="169"/>
      <c r="R234" s="169"/>
      <c r="S234" s="169"/>
      <c r="T234" s="170"/>
      <c r="AT234" s="165" t="s">
        <v>124</v>
      </c>
      <c r="AU234" s="165" t="s">
        <v>81</v>
      </c>
      <c r="AV234" s="15" t="s">
        <v>122</v>
      </c>
      <c r="AW234" s="15" t="s">
        <v>30</v>
      </c>
      <c r="AX234" s="15" t="s">
        <v>79</v>
      </c>
      <c r="AY234" s="165" t="s">
        <v>116</v>
      </c>
    </row>
    <row r="235" spans="1:65" s="12" customFormat="1" ht="22.8" customHeight="1">
      <c r="B235" s="124"/>
      <c r="D235" s="125" t="s">
        <v>73</v>
      </c>
      <c r="E235" s="134" t="s">
        <v>309</v>
      </c>
      <c r="F235" s="134" t="s">
        <v>310</v>
      </c>
      <c r="J235" s="135">
        <f>BK235</f>
        <v>0</v>
      </c>
      <c r="L235" s="124"/>
      <c r="M235" s="128"/>
      <c r="N235" s="129"/>
      <c r="O235" s="129"/>
      <c r="P235" s="130">
        <f>SUM(P236:P244)</f>
        <v>149.60688599999997</v>
      </c>
      <c r="Q235" s="129"/>
      <c r="R235" s="130">
        <f>SUM(R236:R244)</f>
        <v>0</v>
      </c>
      <c r="S235" s="129"/>
      <c r="T235" s="131">
        <f>SUM(T236:T244)</f>
        <v>0</v>
      </c>
      <c r="AR235" s="125" t="s">
        <v>79</v>
      </c>
      <c r="AT235" s="132" t="s">
        <v>73</v>
      </c>
      <c r="AU235" s="132" t="s">
        <v>79</v>
      </c>
      <c r="AY235" s="125" t="s">
        <v>116</v>
      </c>
      <c r="BK235" s="133">
        <f>SUM(BK236:BK244)</f>
        <v>0</v>
      </c>
    </row>
    <row r="236" spans="1:65" s="2" customFormat="1" ht="33" customHeight="1">
      <c r="A236" s="29"/>
      <c r="B236" s="136"/>
      <c r="C236" s="137" t="s">
        <v>311</v>
      </c>
      <c r="D236" s="137" t="s">
        <v>118</v>
      </c>
      <c r="E236" s="138" t="s">
        <v>312</v>
      </c>
      <c r="F236" s="139" t="s">
        <v>313</v>
      </c>
      <c r="G236" s="140" t="s">
        <v>177</v>
      </c>
      <c r="H236" s="141">
        <v>253.184</v>
      </c>
      <c r="I236" s="142"/>
      <c r="J236" s="142">
        <f>ROUND(I236*H236,2)</f>
        <v>0</v>
      </c>
      <c r="K236" s="143"/>
      <c r="L236" s="30"/>
      <c r="M236" s="144" t="s">
        <v>1</v>
      </c>
      <c r="N236" s="145" t="s">
        <v>39</v>
      </c>
      <c r="O236" s="146">
        <v>0</v>
      </c>
      <c r="P236" s="146">
        <f>O236*H236</f>
        <v>0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8" t="s">
        <v>122</v>
      </c>
      <c r="AT236" s="148" t="s">
        <v>118</v>
      </c>
      <c r="AU236" s="148" t="s">
        <v>81</v>
      </c>
      <c r="AY236" s="17" t="s">
        <v>116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79</v>
      </c>
      <c r="BK236" s="149">
        <f>ROUND(I236*H236,2)</f>
        <v>0</v>
      </c>
      <c r="BL236" s="17" t="s">
        <v>122</v>
      </c>
      <c r="BM236" s="148" t="s">
        <v>314</v>
      </c>
    </row>
    <row r="237" spans="1:65" s="13" customFormat="1">
      <c r="B237" s="150"/>
      <c r="D237" s="151" t="s">
        <v>124</v>
      </c>
      <c r="E237" s="152" t="s">
        <v>1</v>
      </c>
      <c r="F237" s="153" t="s">
        <v>315</v>
      </c>
      <c r="H237" s="154">
        <v>253.184</v>
      </c>
      <c r="L237" s="150"/>
      <c r="M237" s="155"/>
      <c r="N237" s="156"/>
      <c r="O237" s="156"/>
      <c r="P237" s="156"/>
      <c r="Q237" s="156"/>
      <c r="R237" s="156"/>
      <c r="S237" s="156"/>
      <c r="T237" s="157"/>
      <c r="AT237" s="152" t="s">
        <v>124</v>
      </c>
      <c r="AU237" s="152" t="s">
        <v>81</v>
      </c>
      <c r="AV237" s="13" t="s">
        <v>81</v>
      </c>
      <c r="AW237" s="13" t="s">
        <v>30</v>
      </c>
      <c r="AX237" s="13" t="s">
        <v>79</v>
      </c>
      <c r="AY237" s="152" t="s">
        <v>116</v>
      </c>
    </row>
    <row r="238" spans="1:65" s="2" customFormat="1" ht="24.15" customHeight="1">
      <c r="A238" s="29"/>
      <c r="B238" s="136"/>
      <c r="C238" s="137" t="s">
        <v>316</v>
      </c>
      <c r="D238" s="137" t="s">
        <v>118</v>
      </c>
      <c r="E238" s="138" t="s">
        <v>317</v>
      </c>
      <c r="F238" s="139" t="s">
        <v>176</v>
      </c>
      <c r="G238" s="140" t="s">
        <v>177</v>
      </c>
      <c r="H238" s="141">
        <v>260.59100000000001</v>
      </c>
      <c r="I238" s="142"/>
      <c r="J238" s="142">
        <f>ROUND(I238*H238,2)</f>
        <v>0</v>
      </c>
      <c r="K238" s="143"/>
      <c r="L238" s="30"/>
      <c r="M238" s="144" t="s">
        <v>1</v>
      </c>
      <c r="N238" s="145" t="s">
        <v>39</v>
      </c>
      <c r="O238" s="146">
        <v>0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48" t="s">
        <v>122</v>
      </c>
      <c r="AT238" s="148" t="s">
        <v>118</v>
      </c>
      <c r="AU238" s="148" t="s">
        <v>81</v>
      </c>
      <c r="AY238" s="17" t="s">
        <v>116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79</v>
      </c>
      <c r="BK238" s="149">
        <f>ROUND(I238*H238,2)</f>
        <v>0</v>
      </c>
      <c r="BL238" s="17" t="s">
        <v>122</v>
      </c>
      <c r="BM238" s="148" t="s">
        <v>318</v>
      </c>
    </row>
    <row r="239" spans="1:65" s="13" customFormat="1">
      <c r="B239" s="150"/>
      <c r="D239" s="151" t="s">
        <v>124</v>
      </c>
      <c r="E239" s="152" t="s">
        <v>1</v>
      </c>
      <c r="F239" s="153" t="s">
        <v>319</v>
      </c>
      <c r="H239" s="154">
        <v>260.59100000000001</v>
      </c>
      <c r="L239" s="150"/>
      <c r="M239" s="155"/>
      <c r="N239" s="156"/>
      <c r="O239" s="156"/>
      <c r="P239" s="156"/>
      <c r="Q239" s="156"/>
      <c r="R239" s="156"/>
      <c r="S239" s="156"/>
      <c r="T239" s="157"/>
      <c r="AT239" s="152" t="s">
        <v>124</v>
      </c>
      <c r="AU239" s="152" t="s">
        <v>81</v>
      </c>
      <c r="AV239" s="13" t="s">
        <v>81</v>
      </c>
      <c r="AW239" s="13" t="s">
        <v>30</v>
      </c>
      <c r="AX239" s="13" t="s">
        <v>79</v>
      </c>
      <c r="AY239" s="152" t="s">
        <v>116</v>
      </c>
    </row>
    <row r="240" spans="1:65" s="2" customFormat="1" ht="33" customHeight="1">
      <c r="A240" s="29"/>
      <c r="B240" s="136"/>
      <c r="C240" s="137" t="s">
        <v>320</v>
      </c>
      <c r="D240" s="137" t="s">
        <v>118</v>
      </c>
      <c r="E240" s="138" t="s">
        <v>321</v>
      </c>
      <c r="F240" s="139" t="s">
        <v>322</v>
      </c>
      <c r="G240" s="140" t="s">
        <v>177</v>
      </c>
      <c r="H240" s="141">
        <v>9.3260000000000005</v>
      </c>
      <c r="I240" s="142"/>
      <c r="J240" s="142">
        <f>ROUND(I240*H240,2)</f>
        <v>0</v>
      </c>
      <c r="K240" s="143"/>
      <c r="L240" s="30"/>
      <c r="M240" s="144" t="s">
        <v>1</v>
      </c>
      <c r="N240" s="145" t="s">
        <v>39</v>
      </c>
      <c r="O240" s="146">
        <v>0</v>
      </c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8" t="s">
        <v>122</v>
      </c>
      <c r="AT240" s="148" t="s">
        <v>118</v>
      </c>
      <c r="AU240" s="148" t="s">
        <v>81</v>
      </c>
      <c r="AY240" s="17" t="s">
        <v>116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79</v>
      </c>
      <c r="BK240" s="149">
        <f>ROUND(I240*H240,2)</f>
        <v>0</v>
      </c>
      <c r="BL240" s="17" t="s">
        <v>122</v>
      </c>
      <c r="BM240" s="148" t="s">
        <v>323</v>
      </c>
    </row>
    <row r="241" spans="1:65" s="13" customFormat="1">
      <c r="B241" s="150"/>
      <c r="D241" s="151" t="s">
        <v>124</v>
      </c>
      <c r="E241" s="152" t="s">
        <v>1</v>
      </c>
      <c r="F241" s="153" t="s">
        <v>324</v>
      </c>
      <c r="H241" s="154">
        <v>9.3260000000000005</v>
      </c>
      <c r="L241" s="150"/>
      <c r="M241" s="155"/>
      <c r="N241" s="156"/>
      <c r="O241" s="156"/>
      <c r="P241" s="156"/>
      <c r="Q241" s="156"/>
      <c r="R241" s="156"/>
      <c r="S241" s="156"/>
      <c r="T241" s="157"/>
      <c r="AT241" s="152" t="s">
        <v>124</v>
      </c>
      <c r="AU241" s="152" t="s">
        <v>81</v>
      </c>
      <c r="AV241" s="13" t="s">
        <v>81</v>
      </c>
      <c r="AW241" s="13" t="s">
        <v>30</v>
      </c>
      <c r="AX241" s="13" t="s">
        <v>79</v>
      </c>
      <c r="AY241" s="152" t="s">
        <v>116</v>
      </c>
    </row>
    <row r="242" spans="1:65" s="2" customFormat="1" ht="21.75" customHeight="1">
      <c r="A242" s="29"/>
      <c r="B242" s="136"/>
      <c r="C242" s="137" t="s">
        <v>325</v>
      </c>
      <c r="D242" s="137" t="s">
        <v>118</v>
      </c>
      <c r="E242" s="138" t="s">
        <v>326</v>
      </c>
      <c r="F242" s="139" t="s">
        <v>327</v>
      </c>
      <c r="G242" s="140" t="s">
        <v>177</v>
      </c>
      <c r="H242" s="141">
        <v>523.101</v>
      </c>
      <c r="I242" s="142"/>
      <c r="J242" s="142">
        <f>ROUND(I242*H242,2)</f>
        <v>0</v>
      </c>
      <c r="K242" s="143"/>
      <c r="L242" s="30"/>
      <c r="M242" s="144" t="s">
        <v>1</v>
      </c>
      <c r="N242" s="145" t="s">
        <v>39</v>
      </c>
      <c r="O242" s="146">
        <v>0.115</v>
      </c>
      <c r="P242" s="146">
        <f>O242*H242</f>
        <v>60.156615000000002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48" t="s">
        <v>122</v>
      </c>
      <c r="AT242" s="148" t="s">
        <v>118</v>
      </c>
      <c r="AU242" s="148" t="s">
        <v>81</v>
      </c>
      <c r="AY242" s="17" t="s">
        <v>116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7" t="s">
        <v>79</v>
      </c>
      <c r="BK242" s="149">
        <f>ROUND(I242*H242,2)</f>
        <v>0</v>
      </c>
      <c r="BL242" s="17" t="s">
        <v>122</v>
      </c>
      <c r="BM242" s="148" t="s">
        <v>328</v>
      </c>
    </row>
    <row r="243" spans="1:65" s="2" customFormat="1" ht="24.15" customHeight="1">
      <c r="A243" s="29"/>
      <c r="B243" s="136"/>
      <c r="C243" s="137" t="s">
        <v>329</v>
      </c>
      <c r="D243" s="137" t="s">
        <v>118</v>
      </c>
      <c r="E243" s="138" t="s">
        <v>330</v>
      </c>
      <c r="F243" s="139" t="s">
        <v>331</v>
      </c>
      <c r="G243" s="140" t="s">
        <v>177</v>
      </c>
      <c r="H243" s="141">
        <v>9938.9189999999999</v>
      </c>
      <c r="I243" s="142"/>
      <c r="J243" s="142">
        <f>ROUND(I243*H243,2)</f>
        <v>0</v>
      </c>
      <c r="K243" s="143"/>
      <c r="L243" s="30"/>
      <c r="M243" s="144" t="s">
        <v>1</v>
      </c>
      <c r="N243" s="145" t="s">
        <v>39</v>
      </c>
      <c r="O243" s="146">
        <v>8.9999999999999993E-3</v>
      </c>
      <c r="P243" s="146">
        <f>O243*H243</f>
        <v>89.450270999999987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48" t="s">
        <v>122</v>
      </c>
      <c r="AT243" s="148" t="s">
        <v>118</v>
      </c>
      <c r="AU243" s="148" t="s">
        <v>81</v>
      </c>
      <c r="AY243" s="17" t="s">
        <v>116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79</v>
      </c>
      <c r="BK243" s="149">
        <f>ROUND(I243*H243,2)</f>
        <v>0</v>
      </c>
      <c r="BL243" s="17" t="s">
        <v>122</v>
      </c>
      <c r="BM243" s="148" t="s">
        <v>332</v>
      </c>
    </row>
    <row r="244" spans="1:65" s="13" customFormat="1">
      <c r="B244" s="150"/>
      <c r="D244" s="151" t="s">
        <v>124</v>
      </c>
      <c r="E244" s="152" t="s">
        <v>1</v>
      </c>
      <c r="F244" s="153" t="s">
        <v>333</v>
      </c>
      <c r="H244" s="154">
        <v>9938.9189999999999</v>
      </c>
      <c r="L244" s="150"/>
      <c r="M244" s="155"/>
      <c r="N244" s="156"/>
      <c r="O244" s="156"/>
      <c r="P244" s="156"/>
      <c r="Q244" s="156"/>
      <c r="R244" s="156"/>
      <c r="S244" s="156"/>
      <c r="T244" s="157"/>
      <c r="AT244" s="152" t="s">
        <v>124</v>
      </c>
      <c r="AU244" s="152" t="s">
        <v>81</v>
      </c>
      <c r="AV244" s="13" t="s">
        <v>81</v>
      </c>
      <c r="AW244" s="13" t="s">
        <v>30</v>
      </c>
      <c r="AX244" s="13" t="s">
        <v>79</v>
      </c>
      <c r="AY244" s="152" t="s">
        <v>116</v>
      </c>
    </row>
    <row r="245" spans="1:65" s="12" customFormat="1" ht="22.8" customHeight="1">
      <c r="B245" s="124"/>
      <c r="D245" s="125" t="s">
        <v>73</v>
      </c>
      <c r="E245" s="134" t="s">
        <v>334</v>
      </c>
      <c r="F245" s="134" t="s">
        <v>335</v>
      </c>
      <c r="J245" s="135">
        <f>BK245</f>
        <v>0</v>
      </c>
      <c r="L245" s="124"/>
      <c r="M245" s="128"/>
      <c r="N245" s="129"/>
      <c r="O245" s="129"/>
      <c r="P245" s="130">
        <f>P246</f>
        <v>75.007812000000001</v>
      </c>
      <c r="Q245" s="129"/>
      <c r="R245" s="130">
        <f>R246</f>
        <v>0</v>
      </c>
      <c r="S245" s="129"/>
      <c r="T245" s="131">
        <f>T246</f>
        <v>0</v>
      </c>
      <c r="AR245" s="125" t="s">
        <v>79</v>
      </c>
      <c r="AT245" s="132" t="s">
        <v>73</v>
      </c>
      <c r="AU245" s="132" t="s">
        <v>79</v>
      </c>
      <c r="AY245" s="125" t="s">
        <v>116</v>
      </c>
      <c r="BK245" s="133">
        <f>BK246</f>
        <v>0</v>
      </c>
    </row>
    <row r="246" spans="1:65" s="2" customFormat="1" ht="16.5" customHeight="1">
      <c r="A246" s="29"/>
      <c r="B246" s="136"/>
      <c r="C246" s="137" t="s">
        <v>336</v>
      </c>
      <c r="D246" s="137" t="s">
        <v>118</v>
      </c>
      <c r="E246" s="138" t="s">
        <v>337</v>
      </c>
      <c r="F246" s="139" t="s">
        <v>338</v>
      </c>
      <c r="G246" s="140" t="s">
        <v>177</v>
      </c>
      <c r="H246" s="141">
        <v>568.24099999999999</v>
      </c>
      <c r="I246" s="142"/>
      <c r="J246" s="142">
        <f>ROUND(I246*H246,2)</f>
        <v>0</v>
      </c>
      <c r="K246" s="143"/>
      <c r="L246" s="30"/>
      <c r="M246" s="144" t="s">
        <v>1</v>
      </c>
      <c r="N246" s="145" t="s">
        <v>39</v>
      </c>
      <c r="O246" s="146">
        <v>0.13200000000000001</v>
      </c>
      <c r="P246" s="146">
        <f>O246*H246</f>
        <v>75.007812000000001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8" t="s">
        <v>122</v>
      </c>
      <c r="AT246" s="148" t="s">
        <v>118</v>
      </c>
      <c r="AU246" s="148" t="s">
        <v>81</v>
      </c>
      <c r="AY246" s="17" t="s">
        <v>116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7" t="s">
        <v>79</v>
      </c>
      <c r="BK246" s="149">
        <f>ROUND(I246*H246,2)</f>
        <v>0</v>
      </c>
      <c r="BL246" s="17" t="s">
        <v>122</v>
      </c>
      <c r="BM246" s="148" t="s">
        <v>339</v>
      </c>
    </row>
    <row r="247" spans="1:65" s="12" customFormat="1" ht="25.95" customHeight="1">
      <c r="B247" s="124"/>
      <c r="D247" s="125" t="s">
        <v>73</v>
      </c>
      <c r="E247" s="126" t="s">
        <v>340</v>
      </c>
      <c r="F247" s="126" t="s">
        <v>340</v>
      </c>
      <c r="J247" s="127">
        <f>BK247</f>
        <v>0</v>
      </c>
      <c r="L247" s="124"/>
      <c r="M247" s="128"/>
      <c r="N247" s="129"/>
      <c r="O247" s="129"/>
      <c r="P247" s="130">
        <f>P248</f>
        <v>0</v>
      </c>
      <c r="Q247" s="129"/>
      <c r="R247" s="130">
        <f>R248</f>
        <v>0</v>
      </c>
      <c r="S247" s="129"/>
      <c r="T247" s="131">
        <f>T248</f>
        <v>0</v>
      </c>
      <c r="AR247" s="125" t="s">
        <v>81</v>
      </c>
      <c r="AT247" s="132" t="s">
        <v>73</v>
      </c>
      <c r="AU247" s="132" t="s">
        <v>74</v>
      </c>
      <c r="AY247" s="125" t="s">
        <v>116</v>
      </c>
      <c r="BK247" s="133">
        <f>BK248</f>
        <v>0</v>
      </c>
    </row>
    <row r="248" spans="1:65" s="12" customFormat="1" ht="22.8" customHeight="1">
      <c r="B248" s="124"/>
      <c r="D248" s="125" t="s">
        <v>73</v>
      </c>
      <c r="E248" s="134" t="s">
        <v>341</v>
      </c>
      <c r="F248" s="134" t="s">
        <v>342</v>
      </c>
      <c r="J248" s="135">
        <f>BK248</f>
        <v>0</v>
      </c>
      <c r="L248" s="124"/>
      <c r="M248" s="128"/>
      <c r="N248" s="129"/>
      <c r="O248" s="129"/>
      <c r="P248" s="130">
        <f>SUM(P249:P257)</f>
        <v>0</v>
      </c>
      <c r="Q248" s="129"/>
      <c r="R248" s="130">
        <f>SUM(R249:R257)</f>
        <v>0</v>
      </c>
      <c r="S248" s="129"/>
      <c r="T248" s="131">
        <f>SUM(T249:T257)</f>
        <v>0</v>
      </c>
      <c r="AR248" s="125" t="s">
        <v>81</v>
      </c>
      <c r="AT248" s="132" t="s">
        <v>73</v>
      </c>
      <c r="AU248" s="132" t="s">
        <v>79</v>
      </c>
      <c r="AY248" s="125" t="s">
        <v>116</v>
      </c>
      <c r="BK248" s="133">
        <f>SUM(BK249:BK257)</f>
        <v>0</v>
      </c>
    </row>
    <row r="249" spans="1:65" s="2" customFormat="1" ht="16.5" customHeight="1">
      <c r="A249" s="29"/>
      <c r="B249" s="136"/>
      <c r="C249" s="137" t="s">
        <v>343</v>
      </c>
      <c r="D249" s="137" t="s">
        <v>118</v>
      </c>
      <c r="E249" s="138" t="s">
        <v>344</v>
      </c>
      <c r="F249" s="139" t="s">
        <v>345</v>
      </c>
      <c r="G249" s="140" t="s">
        <v>346</v>
      </c>
      <c r="H249" s="141">
        <v>1</v>
      </c>
      <c r="I249" s="142"/>
      <c r="J249" s="142">
        <f t="shared" ref="J249:J257" si="0">ROUND(I249*H249,2)</f>
        <v>0</v>
      </c>
      <c r="K249" s="143"/>
      <c r="L249" s="30"/>
      <c r="M249" s="144" t="s">
        <v>1</v>
      </c>
      <c r="N249" s="145" t="s">
        <v>39</v>
      </c>
      <c r="O249" s="146">
        <v>0</v>
      </c>
      <c r="P249" s="146">
        <f t="shared" ref="P249:P257" si="1">O249*H249</f>
        <v>0</v>
      </c>
      <c r="Q249" s="146">
        <v>0</v>
      </c>
      <c r="R249" s="146">
        <f t="shared" ref="R249:R257" si="2">Q249*H249</f>
        <v>0</v>
      </c>
      <c r="S249" s="146">
        <v>0</v>
      </c>
      <c r="T249" s="147">
        <f t="shared" ref="T249:T257" si="3"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48" t="s">
        <v>198</v>
      </c>
      <c r="AT249" s="148" t="s">
        <v>118</v>
      </c>
      <c r="AU249" s="148" t="s">
        <v>81</v>
      </c>
      <c r="AY249" s="17" t="s">
        <v>116</v>
      </c>
      <c r="BE249" s="149">
        <f t="shared" ref="BE249:BE257" si="4">IF(N249="základní",J249,0)</f>
        <v>0</v>
      </c>
      <c r="BF249" s="149">
        <f t="shared" ref="BF249:BF257" si="5">IF(N249="snížená",J249,0)</f>
        <v>0</v>
      </c>
      <c r="BG249" s="149">
        <f t="shared" ref="BG249:BG257" si="6">IF(N249="zákl. přenesená",J249,0)</f>
        <v>0</v>
      </c>
      <c r="BH249" s="149">
        <f t="shared" ref="BH249:BH257" si="7">IF(N249="sníž. přenesená",J249,0)</f>
        <v>0</v>
      </c>
      <c r="BI249" s="149">
        <f t="shared" ref="BI249:BI257" si="8">IF(N249="nulová",J249,0)</f>
        <v>0</v>
      </c>
      <c r="BJ249" s="17" t="s">
        <v>79</v>
      </c>
      <c r="BK249" s="149">
        <f t="shared" ref="BK249:BK257" si="9">ROUND(I249*H249,2)</f>
        <v>0</v>
      </c>
      <c r="BL249" s="17" t="s">
        <v>198</v>
      </c>
      <c r="BM249" s="148" t="s">
        <v>347</v>
      </c>
    </row>
    <row r="250" spans="1:65" s="2" customFormat="1" ht="16.5" customHeight="1">
      <c r="A250" s="29"/>
      <c r="B250" s="136"/>
      <c r="C250" s="137" t="s">
        <v>348</v>
      </c>
      <c r="D250" s="137" t="s">
        <v>118</v>
      </c>
      <c r="E250" s="138" t="s">
        <v>349</v>
      </c>
      <c r="F250" s="139" t="s">
        <v>350</v>
      </c>
      <c r="G250" s="140" t="s">
        <v>346</v>
      </c>
      <c r="H250" s="141">
        <v>1</v>
      </c>
      <c r="I250" s="142"/>
      <c r="J250" s="142">
        <f t="shared" si="0"/>
        <v>0</v>
      </c>
      <c r="K250" s="143"/>
      <c r="L250" s="30"/>
      <c r="M250" s="144" t="s">
        <v>1</v>
      </c>
      <c r="N250" s="145" t="s">
        <v>39</v>
      </c>
      <c r="O250" s="146">
        <v>0</v>
      </c>
      <c r="P250" s="146">
        <f t="shared" si="1"/>
        <v>0</v>
      </c>
      <c r="Q250" s="146">
        <v>0</v>
      </c>
      <c r="R250" s="146">
        <f t="shared" si="2"/>
        <v>0</v>
      </c>
      <c r="S250" s="146">
        <v>0</v>
      </c>
      <c r="T250" s="147">
        <f t="shared" si="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48" t="s">
        <v>198</v>
      </c>
      <c r="AT250" s="148" t="s">
        <v>118</v>
      </c>
      <c r="AU250" s="148" t="s">
        <v>81</v>
      </c>
      <c r="AY250" s="17" t="s">
        <v>116</v>
      </c>
      <c r="BE250" s="149">
        <f t="shared" si="4"/>
        <v>0</v>
      </c>
      <c r="BF250" s="149">
        <f t="shared" si="5"/>
        <v>0</v>
      </c>
      <c r="BG250" s="149">
        <f t="shared" si="6"/>
        <v>0</v>
      </c>
      <c r="BH250" s="149">
        <f t="shared" si="7"/>
        <v>0</v>
      </c>
      <c r="BI250" s="149">
        <f t="shared" si="8"/>
        <v>0</v>
      </c>
      <c r="BJ250" s="17" t="s">
        <v>79</v>
      </c>
      <c r="BK250" s="149">
        <f t="shared" si="9"/>
        <v>0</v>
      </c>
      <c r="BL250" s="17" t="s">
        <v>198</v>
      </c>
      <c r="BM250" s="148" t="s">
        <v>351</v>
      </c>
    </row>
    <row r="251" spans="1:65" s="2" customFormat="1" ht="16.5" customHeight="1">
      <c r="A251" s="29"/>
      <c r="B251" s="136"/>
      <c r="C251" s="137" t="s">
        <v>352</v>
      </c>
      <c r="D251" s="137" t="s">
        <v>118</v>
      </c>
      <c r="E251" s="138" t="s">
        <v>353</v>
      </c>
      <c r="F251" s="139" t="s">
        <v>354</v>
      </c>
      <c r="G251" s="140" t="s">
        <v>346</v>
      </c>
      <c r="H251" s="141">
        <v>1</v>
      </c>
      <c r="I251" s="142"/>
      <c r="J251" s="142">
        <f t="shared" si="0"/>
        <v>0</v>
      </c>
      <c r="K251" s="143"/>
      <c r="L251" s="30"/>
      <c r="M251" s="144" t="s">
        <v>1</v>
      </c>
      <c r="N251" s="145" t="s">
        <v>39</v>
      </c>
      <c r="O251" s="146">
        <v>0</v>
      </c>
      <c r="P251" s="146">
        <f t="shared" si="1"/>
        <v>0</v>
      </c>
      <c r="Q251" s="146">
        <v>0</v>
      </c>
      <c r="R251" s="146">
        <f t="shared" si="2"/>
        <v>0</v>
      </c>
      <c r="S251" s="146">
        <v>0</v>
      </c>
      <c r="T251" s="147">
        <f t="shared" si="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48" t="s">
        <v>198</v>
      </c>
      <c r="AT251" s="148" t="s">
        <v>118</v>
      </c>
      <c r="AU251" s="148" t="s">
        <v>81</v>
      </c>
      <c r="AY251" s="17" t="s">
        <v>116</v>
      </c>
      <c r="BE251" s="149">
        <f t="shared" si="4"/>
        <v>0</v>
      </c>
      <c r="BF251" s="149">
        <f t="shared" si="5"/>
        <v>0</v>
      </c>
      <c r="BG251" s="149">
        <f t="shared" si="6"/>
        <v>0</v>
      </c>
      <c r="BH251" s="149">
        <f t="shared" si="7"/>
        <v>0</v>
      </c>
      <c r="BI251" s="149">
        <f t="shared" si="8"/>
        <v>0</v>
      </c>
      <c r="BJ251" s="17" t="s">
        <v>79</v>
      </c>
      <c r="BK251" s="149">
        <f t="shared" si="9"/>
        <v>0</v>
      </c>
      <c r="BL251" s="17" t="s">
        <v>198</v>
      </c>
      <c r="BM251" s="148" t="s">
        <v>355</v>
      </c>
    </row>
    <row r="252" spans="1:65" s="2" customFormat="1" ht="21.75" customHeight="1">
      <c r="A252" s="29"/>
      <c r="B252" s="136"/>
      <c r="C252" s="137" t="s">
        <v>356</v>
      </c>
      <c r="D252" s="137" t="s">
        <v>118</v>
      </c>
      <c r="E252" s="138" t="s">
        <v>357</v>
      </c>
      <c r="F252" s="139" t="s">
        <v>358</v>
      </c>
      <c r="G252" s="140" t="s">
        <v>346</v>
      </c>
      <c r="H252" s="141">
        <v>1</v>
      </c>
      <c r="I252" s="142"/>
      <c r="J252" s="142">
        <f t="shared" si="0"/>
        <v>0</v>
      </c>
      <c r="K252" s="143"/>
      <c r="L252" s="30"/>
      <c r="M252" s="144" t="s">
        <v>1</v>
      </c>
      <c r="N252" s="145" t="s">
        <v>39</v>
      </c>
      <c r="O252" s="146">
        <v>0</v>
      </c>
      <c r="P252" s="146">
        <f t="shared" si="1"/>
        <v>0</v>
      </c>
      <c r="Q252" s="146">
        <v>0</v>
      </c>
      <c r="R252" s="146">
        <f t="shared" si="2"/>
        <v>0</v>
      </c>
      <c r="S252" s="146">
        <v>0</v>
      </c>
      <c r="T252" s="147">
        <f t="shared" si="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48" t="s">
        <v>198</v>
      </c>
      <c r="AT252" s="148" t="s">
        <v>118</v>
      </c>
      <c r="AU252" s="148" t="s">
        <v>81</v>
      </c>
      <c r="AY252" s="17" t="s">
        <v>116</v>
      </c>
      <c r="BE252" s="149">
        <f t="shared" si="4"/>
        <v>0</v>
      </c>
      <c r="BF252" s="149">
        <f t="shared" si="5"/>
        <v>0</v>
      </c>
      <c r="BG252" s="149">
        <f t="shared" si="6"/>
        <v>0</v>
      </c>
      <c r="BH252" s="149">
        <f t="shared" si="7"/>
        <v>0</v>
      </c>
      <c r="BI252" s="149">
        <f t="shared" si="8"/>
        <v>0</v>
      </c>
      <c r="BJ252" s="17" t="s">
        <v>79</v>
      </c>
      <c r="BK252" s="149">
        <f t="shared" si="9"/>
        <v>0</v>
      </c>
      <c r="BL252" s="17" t="s">
        <v>198</v>
      </c>
      <c r="BM252" s="148" t="s">
        <v>359</v>
      </c>
    </row>
    <row r="253" spans="1:65" s="2" customFormat="1" ht="16.5" customHeight="1">
      <c r="A253" s="29"/>
      <c r="B253" s="136"/>
      <c r="C253" s="137" t="s">
        <v>360</v>
      </c>
      <c r="D253" s="137" t="s">
        <v>118</v>
      </c>
      <c r="E253" s="138" t="s">
        <v>361</v>
      </c>
      <c r="F253" s="139" t="s">
        <v>362</v>
      </c>
      <c r="G253" s="140" t="s">
        <v>346</v>
      </c>
      <c r="H253" s="141">
        <v>1</v>
      </c>
      <c r="I253" s="142"/>
      <c r="J253" s="142">
        <f t="shared" si="0"/>
        <v>0</v>
      </c>
      <c r="K253" s="143"/>
      <c r="L253" s="30"/>
      <c r="M253" s="144" t="s">
        <v>1</v>
      </c>
      <c r="N253" s="145" t="s">
        <v>39</v>
      </c>
      <c r="O253" s="146">
        <v>0</v>
      </c>
      <c r="P253" s="146">
        <f t="shared" si="1"/>
        <v>0</v>
      </c>
      <c r="Q253" s="146">
        <v>0</v>
      </c>
      <c r="R253" s="146">
        <f t="shared" si="2"/>
        <v>0</v>
      </c>
      <c r="S253" s="146">
        <v>0</v>
      </c>
      <c r="T253" s="147">
        <f t="shared" si="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48" t="s">
        <v>198</v>
      </c>
      <c r="AT253" s="148" t="s">
        <v>118</v>
      </c>
      <c r="AU253" s="148" t="s">
        <v>81</v>
      </c>
      <c r="AY253" s="17" t="s">
        <v>116</v>
      </c>
      <c r="BE253" s="149">
        <f t="shared" si="4"/>
        <v>0</v>
      </c>
      <c r="BF253" s="149">
        <f t="shared" si="5"/>
        <v>0</v>
      </c>
      <c r="BG253" s="149">
        <f t="shared" si="6"/>
        <v>0</v>
      </c>
      <c r="BH253" s="149">
        <f t="shared" si="7"/>
        <v>0</v>
      </c>
      <c r="BI253" s="149">
        <f t="shared" si="8"/>
        <v>0</v>
      </c>
      <c r="BJ253" s="17" t="s">
        <v>79</v>
      </c>
      <c r="BK253" s="149">
        <f t="shared" si="9"/>
        <v>0</v>
      </c>
      <c r="BL253" s="17" t="s">
        <v>198</v>
      </c>
      <c r="BM253" s="148" t="s">
        <v>363</v>
      </c>
    </row>
    <row r="254" spans="1:65" s="2" customFormat="1" ht="21.75" customHeight="1">
      <c r="A254" s="29"/>
      <c r="B254" s="136"/>
      <c r="C254" s="137" t="s">
        <v>364</v>
      </c>
      <c r="D254" s="137" t="s">
        <v>118</v>
      </c>
      <c r="E254" s="138" t="s">
        <v>365</v>
      </c>
      <c r="F254" s="139" t="s">
        <v>366</v>
      </c>
      <c r="G254" s="140" t="s">
        <v>346</v>
      </c>
      <c r="H254" s="141">
        <v>1</v>
      </c>
      <c r="I254" s="142"/>
      <c r="J254" s="142">
        <f t="shared" si="0"/>
        <v>0</v>
      </c>
      <c r="K254" s="143"/>
      <c r="L254" s="30"/>
      <c r="M254" s="144" t="s">
        <v>1</v>
      </c>
      <c r="N254" s="145" t="s">
        <v>39</v>
      </c>
      <c r="O254" s="146">
        <v>0</v>
      </c>
      <c r="P254" s="146">
        <f t="shared" si="1"/>
        <v>0</v>
      </c>
      <c r="Q254" s="146">
        <v>0</v>
      </c>
      <c r="R254" s="146">
        <f t="shared" si="2"/>
        <v>0</v>
      </c>
      <c r="S254" s="146">
        <v>0</v>
      </c>
      <c r="T254" s="147">
        <f t="shared" si="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48" t="s">
        <v>198</v>
      </c>
      <c r="AT254" s="148" t="s">
        <v>118</v>
      </c>
      <c r="AU254" s="148" t="s">
        <v>81</v>
      </c>
      <c r="AY254" s="17" t="s">
        <v>116</v>
      </c>
      <c r="BE254" s="149">
        <f t="shared" si="4"/>
        <v>0</v>
      </c>
      <c r="BF254" s="149">
        <f t="shared" si="5"/>
        <v>0</v>
      </c>
      <c r="BG254" s="149">
        <f t="shared" si="6"/>
        <v>0</v>
      </c>
      <c r="BH254" s="149">
        <f t="shared" si="7"/>
        <v>0</v>
      </c>
      <c r="BI254" s="149">
        <f t="shared" si="8"/>
        <v>0</v>
      </c>
      <c r="BJ254" s="17" t="s">
        <v>79</v>
      </c>
      <c r="BK254" s="149">
        <f t="shared" si="9"/>
        <v>0</v>
      </c>
      <c r="BL254" s="17" t="s">
        <v>198</v>
      </c>
      <c r="BM254" s="148" t="s">
        <v>367</v>
      </c>
    </row>
    <row r="255" spans="1:65" s="2" customFormat="1" ht="16.5" customHeight="1">
      <c r="A255" s="29"/>
      <c r="B255" s="136"/>
      <c r="C255" s="137" t="s">
        <v>368</v>
      </c>
      <c r="D255" s="137" t="s">
        <v>118</v>
      </c>
      <c r="E255" s="138" t="s">
        <v>369</v>
      </c>
      <c r="F255" s="139" t="s">
        <v>370</v>
      </c>
      <c r="G255" s="140" t="s">
        <v>346</v>
      </c>
      <c r="H255" s="141">
        <v>1</v>
      </c>
      <c r="I255" s="142"/>
      <c r="J255" s="142">
        <f t="shared" si="0"/>
        <v>0</v>
      </c>
      <c r="K255" s="143"/>
      <c r="L255" s="30"/>
      <c r="M255" s="144" t="s">
        <v>1</v>
      </c>
      <c r="N255" s="145" t="s">
        <v>39</v>
      </c>
      <c r="O255" s="146">
        <v>0</v>
      </c>
      <c r="P255" s="146">
        <f t="shared" si="1"/>
        <v>0</v>
      </c>
      <c r="Q255" s="146">
        <v>0</v>
      </c>
      <c r="R255" s="146">
        <f t="shared" si="2"/>
        <v>0</v>
      </c>
      <c r="S255" s="146">
        <v>0</v>
      </c>
      <c r="T255" s="147">
        <f t="shared" si="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48" t="s">
        <v>198</v>
      </c>
      <c r="AT255" s="148" t="s">
        <v>118</v>
      </c>
      <c r="AU255" s="148" t="s">
        <v>81</v>
      </c>
      <c r="AY255" s="17" t="s">
        <v>116</v>
      </c>
      <c r="BE255" s="149">
        <f t="shared" si="4"/>
        <v>0</v>
      </c>
      <c r="BF255" s="149">
        <f t="shared" si="5"/>
        <v>0</v>
      </c>
      <c r="BG255" s="149">
        <f t="shared" si="6"/>
        <v>0</v>
      </c>
      <c r="BH255" s="149">
        <f t="shared" si="7"/>
        <v>0</v>
      </c>
      <c r="BI255" s="149">
        <f t="shared" si="8"/>
        <v>0</v>
      </c>
      <c r="BJ255" s="17" t="s">
        <v>79</v>
      </c>
      <c r="BK255" s="149">
        <f t="shared" si="9"/>
        <v>0</v>
      </c>
      <c r="BL255" s="17" t="s">
        <v>198</v>
      </c>
      <c r="BM255" s="148" t="s">
        <v>371</v>
      </c>
    </row>
    <row r="256" spans="1:65" s="2" customFormat="1" ht="24.15" customHeight="1">
      <c r="A256" s="29"/>
      <c r="B256" s="136"/>
      <c r="C256" s="137" t="s">
        <v>372</v>
      </c>
      <c r="D256" s="137" t="s">
        <v>118</v>
      </c>
      <c r="E256" s="138" t="s">
        <v>373</v>
      </c>
      <c r="F256" s="139" t="s">
        <v>374</v>
      </c>
      <c r="G256" s="140" t="s">
        <v>346</v>
      </c>
      <c r="H256" s="141">
        <v>12</v>
      </c>
      <c r="I256" s="142"/>
      <c r="J256" s="142">
        <f t="shared" si="0"/>
        <v>0</v>
      </c>
      <c r="K256" s="143"/>
      <c r="L256" s="30"/>
      <c r="M256" s="144" t="s">
        <v>1</v>
      </c>
      <c r="N256" s="145" t="s">
        <v>39</v>
      </c>
      <c r="O256" s="146">
        <v>0</v>
      </c>
      <c r="P256" s="146">
        <f t="shared" si="1"/>
        <v>0</v>
      </c>
      <c r="Q256" s="146">
        <v>0</v>
      </c>
      <c r="R256" s="146">
        <f t="shared" si="2"/>
        <v>0</v>
      </c>
      <c r="S256" s="146">
        <v>0</v>
      </c>
      <c r="T256" s="147">
        <f t="shared" si="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48" t="s">
        <v>198</v>
      </c>
      <c r="AT256" s="148" t="s">
        <v>118</v>
      </c>
      <c r="AU256" s="148" t="s">
        <v>81</v>
      </c>
      <c r="AY256" s="17" t="s">
        <v>116</v>
      </c>
      <c r="BE256" s="149">
        <f t="shared" si="4"/>
        <v>0</v>
      </c>
      <c r="BF256" s="149">
        <f t="shared" si="5"/>
        <v>0</v>
      </c>
      <c r="BG256" s="149">
        <f t="shared" si="6"/>
        <v>0</v>
      </c>
      <c r="BH256" s="149">
        <f t="shared" si="7"/>
        <v>0</v>
      </c>
      <c r="BI256" s="149">
        <f t="shared" si="8"/>
        <v>0</v>
      </c>
      <c r="BJ256" s="17" t="s">
        <v>79</v>
      </c>
      <c r="BK256" s="149">
        <f t="shared" si="9"/>
        <v>0</v>
      </c>
      <c r="BL256" s="17" t="s">
        <v>198</v>
      </c>
      <c r="BM256" s="148" t="s">
        <v>375</v>
      </c>
    </row>
    <row r="257" spans="1:65" s="2" customFormat="1" ht="16.5" customHeight="1">
      <c r="A257" s="29"/>
      <c r="B257" s="136"/>
      <c r="C257" s="137" t="s">
        <v>376</v>
      </c>
      <c r="D257" s="137" t="s">
        <v>118</v>
      </c>
      <c r="E257" s="138" t="s">
        <v>377</v>
      </c>
      <c r="F257" s="139" t="s">
        <v>378</v>
      </c>
      <c r="G257" s="140" t="s">
        <v>346</v>
      </c>
      <c r="H257" s="141">
        <v>1</v>
      </c>
      <c r="I257" s="142"/>
      <c r="J257" s="142">
        <f t="shared" si="0"/>
        <v>0</v>
      </c>
      <c r="K257" s="143"/>
      <c r="L257" s="30"/>
      <c r="M257" s="144" t="s">
        <v>1</v>
      </c>
      <c r="N257" s="145" t="s">
        <v>39</v>
      </c>
      <c r="O257" s="146">
        <v>0</v>
      </c>
      <c r="P257" s="146">
        <f t="shared" si="1"/>
        <v>0</v>
      </c>
      <c r="Q257" s="146">
        <v>0</v>
      </c>
      <c r="R257" s="146">
        <f t="shared" si="2"/>
        <v>0</v>
      </c>
      <c r="S257" s="146">
        <v>0</v>
      </c>
      <c r="T257" s="147">
        <f t="shared" si="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48" t="s">
        <v>198</v>
      </c>
      <c r="AT257" s="148" t="s">
        <v>118</v>
      </c>
      <c r="AU257" s="148" t="s">
        <v>81</v>
      </c>
      <c r="AY257" s="17" t="s">
        <v>116</v>
      </c>
      <c r="BE257" s="149">
        <f t="shared" si="4"/>
        <v>0</v>
      </c>
      <c r="BF257" s="149">
        <f t="shared" si="5"/>
        <v>0</v>
      </c>
      <c r="BG257" s="149">
        <f t="shared" si="6"/>
        <v>0</v>
      </c>
      <c r="BH257" s="149">
        <f t="shared" si="7"/>
        <v>0</v>
      </c>
      <c r="BI257" s="149">
        <f t="shared" si="8"/>
        <v>0</v>
      </c>
      <c r="BJ257" s="17" t="s">
        <v>79</v>
      </c>
      <c r="BK257" s="149">
        <f t="shared" si="9"/>
        <v>0</v>
      </c>
      <c r="BL257" s="17" t="s">
        <v>198</v>
      </c>
      <c r="BM257" s="148" t="s">
        <v>379</v>
      </c>
    </row>
    <row r="258" spans="1:65" s="12" customFormat="1" ht="25.95" customHeight="1">
      <c r="B258" s="124"/>
      <c r="D258" s="125" t="s">
        <v>73</v>
      </c>
      <c r="E258" s="126" t="s">
        <v>380</v>
      </c>
      <c r="F258" s="126" t="s">
        <v>381</v>
      </c>
      <c r="J258" s="127">
        <f>BK258</f>
        <v>0</v>
      </c>
      <c r="L258" s="124"/>
      <c r="M258" s="128"/>
      <c r="N258" s="129"/>
      <c r="O258" s="129"/>
      <c r="P258" s="130">
        <f>P259+P261+P263+P265</f>
        <v>0</v>
      </c>
      <c r="Q258" s="129"/>
      <c r="R258" s="130">
        <f>R259+R261+R263+R265</f>
        <v>0</v>
      </c>
      <c r="S258" s="129"/>
      <c r="T258" s="131">
        <f>T259+T261+T263+T265</f>
        <v>0</v>
      </c>
      <c r="AR258" s="125" t="s">
        <v>139</v>
      </c>
      <c r="AT258" s="132" t="s">
        <v>73</v>
      </c>
      <c r="AU258" s="132" t="s">
        <v>74</v>
      </c>
      <c r="AY258" s="125" t="s">
        <v>116</v>
      </c>
      <c r="BK258" s="133">
        <f>BK259+BK261+BK263+BK265</f>
        <v>0</v>
      </c>
    </row>
    <row r="259" spans="1:65" s="12" customFormat="1" ht="22.8" customHeight="1">
      <c r="B259" s="124"/>
      <c r="D259" s="125" t="s">
        <v>73</v>
      </c>
      <c r="E259" s="134" t="s">
        <v>382</v>
      </c>
      <c r="F259" s="134" t="s">
        <v>383</v>
      </c>
      <c r="J259" s="135">
        <f>BK259</f>
        <v>0</v>
      </c>
      <c r="L259" s="124"/>
      <c r="M259" s="128"/>
      <c r="N259" s="129"/>
      <c r="O259" s="129"/>
      <c r="P259" s="130">
        <f>P260</f>
        <v>0</v>
      </c>
      <c r="Q259" s="129"/>
      <c r="R259" s="130">
        <f>R260</f>
        <v>0</v>
      </c>
      <c r="S259" s="129"/>
      <c r="T259" s="131">
        <f>T260</f>
        <v>0</v>
      </c>
      <c r="AR259" s="125" t="s">
        <v>139</v>
      </c>
      <c r="AT259" s="132" t="s">
        <v>73</v>
      </c>
      <c r="AU259" s="132" t="s">
        <v>79</v>
      </c>
      <c r="AY259" s="125" t="s">
        <v>116</v>
      </c>
      <c r="BK259" s="133">
        <f>BK260</f>
        <v>0</v>
      </c>
    </row>
    <row r="260" spans="1:65" s="2" customFormat="1" ht="16.5" customHeight="1">
      <c r="A260" s="29"/>
      <c r="B260" s="136"/>
      <c r="C260" s="137" t="s">
        <v>384</v>
      </c>
      <c r="D260" s="137" t="s">
        <v>118</v>
      </c>
      <c r="E260" s="138" t="s">
        <v>385</v>
      </c>
      <c r="F260" s="139" t="s">
        <v>386</v>
      </c>
      <c r="G260" s="140" t="s">
        <v>387</v>
      </c>
      <c r="H260" s="141">
        <v>1</v>
      </c>
      <c r="I260" s="142"/>
      <c r="J260" s="142">
        <f>ROUND(I260*H260,2)</f>
        <v>0</v>
      </c>
      <c r="K260" s="143"/>
      <c r="L260" s="30"/>
      <c r="M260" s="144" t="s">
        <v>1</v>
      </c>
      <c r="N260" s="145" t="s">
        <v>39</v>
      </c>
      <c r="O260" s="146">
        <v>0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48" t="s">
        <v>388</v>
      </c>
      <c r="AT260" s="148" t="s">
        <v>118</v>
      </c>
      <c r="AU260" s="148" t="s">
        <v>81</v>
      </c>
      <c r="AY260" s="17" t="s">
        <v>116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79</v>
      </c>
      <c r="BK260" s="149">
        <f>ROUND(I260*H260,2)</f>
        <v>0</v>
      </c>
      <c r="BL260" s="17" t="s">
        <v>388</v>
      </c>
      <c r="BM260" s="148" t="s">
        <v>389</v>
      </c>
    </row>
    <row r="261" spans="1:65" s="12" customFormat="1" ht="22.8" customHeight="1">
      <c r="B261" s="124"/>
      <c r="D261" s="125" t="s">
        <v>73</v>
      </c>
      <c r="E261" s="134" t="s">
        <v>390</v>
      </c>
      <c r="F261" s="134" t="s">
        <v>391</v>
      </c>
      <c r="J261" s="135">
        <f>BK261</f>
        <v>0</v>
      </c>
      <c r="L261" s="124"/>
      <c r="M261" s="128"/>
      <c r="N261" s="129"/>
      <c r="O261" s="129"/>
      <c r="P261" s="130">
        <f>P262</f>
        <v>0</v>
      </c>
      <c r="Q261" s="129"/>
      <c r="R261" s="130">
        <f>R262</f>
        <v>0</v>
      </c>
      <c r="S261" s="129"/>
      <c r="T261" s="131">
        <f>T262</f>
        <v>0</v>
      </c>
      <c r="AR261" s="125" t="s">
        <v>139</v>
      </c>
      <c r="AT261" s="132" t="s">
        <v>73</v>
      </c>
      <c r="AU261" s="132" t="s">
        <v>79</v>
      </c>
      <c r="AY261" s="125" t="s">
        <v>116</v>
      </c>
      <c r="BK261" s="133">
        <f>BK262</f>
        <v>0</v>
      </c>
    </row>
    <row r="262" spans="1:65" s="2" customFormat="1" ht="16.5" customHeight="1">
      <c r="A262" s="29"/>
      <c r="B262" s="136"/>
      <c r="C262" s="137" t="s">
        <v>392</v>
      </c>
      <c r="D262" s="137" t="s">
        <v>118</v>
      </c>
      <c r="E262" s="138" t="s">
        <v>393</v>
      </c>
      <c r="F262" s="139" t="s">
        <v>391</v>
      </c>
      <c r="G262" s="140" t="s">
        <v>394</v>
      </c>
      <c r="H262" s="141"/>
      <c r="I262" s="142"/>
      <c r="J262" s="142">
        <f>ROUND(I262*H262,2)</f>
        <v>0</v>
      </c>
      <c r="K262" s="143"/>
      <c r="L262" s="30"/>
      <c r="M262" s="144" t="s">
        <v>1</v>
      </c>
      <c r="N262" s="145" t="s">
        <v>39</v>
      </c>
      <c r="O262" s="146">
        <v>0</v>
      </c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48" t="s">
        <v>388</v>
      </c>
      <c r="AT262" s="148" t="s">
        <v>118</v>
      </c>
      <c r="AU262" s="148" t="s">
        <v>81</v>
      </c>
      <c r="AY262" s="17" t="s">
        <v>116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7" t="s">
        <v>79</v>
      </c>
      <c r="BK262" s="149">
        <f>ROUND(I262*H262,2)</f>
        <v>0</v>
      </c>
      <c r="BL262" s="17" t="s">
        <v>388</v>
      </c>
      <c r="BM262" s="148" t="s">
        <v>395</v>
      </c>
    </row>
    <row r="263" spans="1:65" s="12" customFormat="1" ht="22.8" customHeight="1">
      <c r="B263" s="124"/>
      <c r="D263" s="125" t="s">
        <v>73</v>
      </c>
      <c r="E263" s="134" t="s">
        <v>396</v>
      </c>
      <c r="F263" s="134" t="s">
        <v>397</v>
      </c>
      <c r="J263" s="135">
        <f>BK263</f>
        <v>0</v>
      </c>
      <c r="L263" s="124"/>
      <c r="M263" s="128"/>
      <c r="N263" s="129"/>
      <c r="O263" s="129"/>
      <c r="P263" s="130">
        <f>P264</f>
        <v>0</v>
      </c>
      <c r="Q263" s="129"/>
      <c r="R263" s="130">
        <f>R264</f>
        <v>0</v>
      </c>
      <c r="S263" s="129"/>
      <c r="T263" s="131">
        <f>T264</f>
        <v>0</v>
      </c>
      <c r="AR263" s="125" t="s">
        <v>139</v>
      </c>
      <c r="AT263" s="132" t="s">
        <v>73</v>
      </c>
      <c r="AU263" s="132" t="s">
        <v>79</v>
      </c>
      <c r="AY263" s="125" t="s">
        <v>116</v>
      </c>
      <c r="BK263" s="133">
        <f>BK264</f>
        <v>0</v>
      </c>
    </row>
    <row r="264" spans="1:65" s="2" customFormat="1" ht="16.5" customHeight="1">
      <c r="A264" s="29"/>
      <c r="B264" s="136"/>
      <c r="C264" s="137" t="s">
        <v>398</v>
      </c>
      <c r="D264" s="137" t="s">
        <v>118</v>
      </c>
      <c r="E264" s="138" t="s">
        <v>399</v>
      </c>
      <c r="F264" s="139" t="s">
        <v>397</v>
      </c>
      <c r="G264" s="140" t="s">
        <v>394</v>
      </c>
      <c r="H264" s="141"/>
      <c r="I264" s="142"/>
      <c r="J264" s="142">
        <f>ROUND(I264*H264,2)</f>
        <v>0</v>
      </c>
      <c r="K264" s="143"/>
      <c r="L264" s="30"/>
      <c r="M264" s="144" t="s">
        <v>1</v>
      </c>
      <c r="N264" s="145" t="s">
        <v>39</v>
      </c>
      <c r="O264" s="146">
        <v>0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48" t="s">
        <v>388</v>
      </c>
      <c r="AT264" s="148" t="s">
        <v>118</v>
      </c>
      <c r="AU264" s="148" t="s">
        <v>81</v>
      </c>
      <c r="AY264" s="17" t="s">
        <v>116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79</v>
      </c>
      <c r="BK264" s="149">
        <f>ROUND(I264*H264,2)</f>
        <v>0</v>
      </c>
      <c r="BL264" s="17" t="s">
        <v>388</v>
      </c>
      <c r="BM264" s="148" t="s">
        <v>400</v>
      </c>
    </row>
    <row r="265" spans="1:65" s="12" customFormat="1" ht="22.8" customHeight="1">
      <c r="B265" s="124"/>
      <c r="D265" s="125" t="s">
        <v>73</v>
      </c>
      <c r="E265" s="134" t="s">
        <v>401</v>
      </c>
      <c r="F265" s="134" t="s">
        <v>402</v>
      </c>
      <c r="J265" s="135">
        <f>BK265</f>
        <v>0</v>
      </c>
      <c r="L265" s="124"/>
      <c r="M265" s="128"/>
      <c r="N265" s="129"/>
      <c r="O265" s="129"/>
      <c r="P265" s="130">
        <f>P266</f>
        <v>0</v>
      </c>
      <c r="Q265" s="129"/>
      <c r="R265" s="130">
        <f>R266</f>
        <v>0</v>
      </c>
      <c r="S265" s="129"/>
      <c r="T265" s="131">
        <f>T266</f>
        <v>0</v>
      </c>
      <c r="AR265" s="125" t="s">
        <v>139</v>
      </c>
      <c r="AT265" s="132" t="s">
        <v>73</v>
      </c>
      <c r="AU265" s="132" t="s">
        <v>79</v>
      </c>
      <c r="AY265" s="125" t="s">
        <v>116</v>
      </c>
      <c r="BK265" s="133">
        <f>BK266</f>
        <v>0</v>
      </c>
    </row>
    <row r="266" spans="1:65" s="2" customFormat="1" ht="16.5" customHeight="1">
      <c r="A266" s="29"/>
      <c r="B266" s="136"/>
      <c r="C266" s="137" t="s">
        <v>403</v>
      </c>
      <c r="D266" s="137" t="s">
        <v>118</v>
      </c>
      <c r="E266" s="138" t="s">
        <v>404</v>
      </c>
      <c r="F266" s="139" t="s">
        <v>405</v>
      </c>
      <c r="G266" s="140" t="s">
        <v>394</v>
      </c>
      <c r="H266" s="141"/>
      <c r="I266" s="142"/>
      <c r="J266" s="142">
        <f>ROUND(I266*H266,2)</f>
        <v>0</v>
      </c>
      <c r="K266" s="143"/>
      <c r="L266" s="30"/>
      <c r="M266" s="181" t="s">
        <v>1</v>
      </c>
      <c r="N266" s="182" t="s">
        <v>39</v>
      </c>
      <c r="O266" s="183">
        <v>0</v>
      </c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8" t="s">
        <v>388</v>
      </c>
      <c r="AT266" s="148" t="s">
        <v>118</v>
      </c>
      <c r="AU266" s="148" t="s">
        <v>81</v>
      </c>
      <c r="AY266" s="17" t="s">
        <v>116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79</v>
      </c>
      <c r="BK266" s="149">
        <f>ROUND(I266*H266,2)</f>
        <v>0</v>
      </c>
      <c r="BL266" s="17" t="s">
        <v>388</v>
      </c>
      <c r="BM266" s="148" t="s">
        <v>406</v>
      </c>
    </row>
    <row r="267" spans="1:65" s="2" customFormat="1" ht="6.9" customHeight="1">
      <c r="A267" s="29"/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30"/>
      <c r="M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</row>
  </sheetData>
  <autoFilter ref="C124:K266"/>
  <mergeCells count="6">
    <mergeCell ref="E117:H11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23-056 - Rekonstrukce ško...</vt:lpstr>
      <vt:lpstr>'23-056 - Rekonstrukce ško...'!Názvy_tisku</vt:lpstr>
      <vt:lpstr>'Rekapitulace stavby'!Názvy_tisku</vt:lpstr>
      <vt:lpstr>'23-056 - Rekonstrukce ško...'!Oblast_tisku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LAPTOP-LUF4KI7R\František</dc:creator>
  <cp:lastModifiedBy>František Pecka</cp:lastModifiedBy>
  <dcterms:created xsi:type="dcterms:W3CDTF">2023-11-08T09:49:43Z</dcterms:created>
  <dcterms:modified xsi:type="dcterms:W3CDTF">2023-11-08T10:15:52Z</dcterms:modified>
</cp:coreProperties>
</file>