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dílené disky\04_PROJEKCE\Zakazky_2022\074_2022_DS_Breclav\VZT\"/>
    </mc:Choice>
  </mc:AlternateContent>
  <xr:revisionPtr revIDLastSave="0" documentId="13_ncr:1_{0CD57F26-2391-4EA6-B121-69C3058B27D6}" xr6:coauthVersionLast="47" xr6:coauthVersionMax="47" xr10:uidLastSave="{00000000-0000-0000-0000-000000000000}"/>
  <bookViews>
    <workbookView xWindow="57480" yWindow="-120" windowWidth="29040" windowHeight="1572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Výkaz výměr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'Výkaz výměr'!$1:$7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Stavba!$A$1:$J$53</definedName>
    <definedName name="_xlnm.Print_Area" localSheetId="3">'Výkaz výměr'!$A$1:$X$39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9" i="12" l="1"/>
  <c r="G27" i="12" l="1"/>
  <c r="G9" i="12" l="1"/>
  <c r="G8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V8" i="12" s="1"/>
  <c r="G11" i="12"/>
  <c r="M11" i="12" s="1"/>
  <c r="I11" i="12"/>
  <c r="I8" i="12" s="1"/>
  <c r="K11" i="12"/>
  <c r="K8" i="12" s="1"/>
  <c r="O11" i="12"/>
  <c r="Q11" i="12"/>
  <c r="V11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20" i="12"/>
  <c r="M19" i="12" s="1"/>
  <c r="I19" i="12"/>
  <c r="K19" i="12"/>
  <c r="O19" i="12"/>
  <c r="Q19" i="12"/>
  <c r="V19" i="12"/>
  <c r="G21" i="12"/>
  <c r="G22" i="12"/>
  <c r="M21" i="12" s="1"/>
  <c r="I21" i="12"/>
  <c r="K21" i="12"/>
  <c r="O21" i="12"/>
  <c r="Q21" i="12"/>
  <c r="V21" i="12"/>
  <c r="G23" i="12"/>
  <c r="M22" i="12" s="1"/>
  <c r="I22" i="12"/>
  <c r="K22" i="12"/>
  <c r="O22" i="12"/>
  <c r="Q22" i="12"/>
  <c r="V22" i="12"/>
  <c r="G24" i="12"/>
  <c r="M23" i="12" s="1"/>
  <c r="I23" i="12"/>
  <c r="K23" i="12"/>
  <c r="O23" i="12"/>
  <c r="Q23" i="12"/>
  <c r="V23" i="12"/>
  <c r="G25" i="12"/>
  <c r="M24" i="12" s="1"/>
  <c r="I24" i="12"/>
  <c r="K24" i="12"/>
  <c r="O24" i="12"/>
  <c r="Q24" i="12"/>
  <c r="V24" i="12"/>
  <c r="G26" i="12"/>
  <c r="M25" i="12" s="1"/>
  <c r="I25" i="12"/>
  <c r="K25" i="12"/>
  <c r="K20" i="12" s="1"/>
  <c r="O25" i="12"/>
  <c r="Q25" i="12"/>
  <c r="V25" i="12"/>
  <c r="I26" i="12"/>
  <c r="K26" i="12"/>
  <c r="M26" i="12"/>
  <c r="O26" i="12"/>
  <c r="Q26" i="12"/>
  <c r="V26" i="12"/>
  <c r="G28" i="12"/>
  <c r="M27" i="12" s="1"/>
  <c r="I27" i="12"/>
  <c r="K27" i="12"/>
  <c r="O27" i="12"/>
  <c r="Q27" i="12"/>
  <c r="V27" i="12"/>
  <c r="G29" i="12"/>
  <c r="M28" i="12" s="1"/>
  <c r="I28" i="12"/>
  <c r="K28" i="12"/>
  <c r="O28" i="12"/>
  <c r="Q28" i="12"/>
  <c r="V28" i="12"/>
  <c r="G30" i="12"/>
  <c r="M29" i="12" s="1"/>
  <c r="I29" i="12"/>
  <c r="K29" i="12"/>
  <c r="O29" i="12"/>
  <c r="Q29" i="12"/>
  <c r="V29" i="12"/>
  <c r="G31" i="12"/>
  <c r="M30" i="12" s="1"/>
  <c r="I30" i="12"/>
  <c r="K30" i="12"/>
  <c r="O30" i="12"/>
  <c r="Q30" i="12"/>
  <c r="V30" i="12"/>
  <c r="G32" i="12"/>
  <c r="M31" i="12" s="1"/>
  <c r="I31" i="12"/>
  <c r="K31" i="12"/>
  <c r="O31" i="12"/>
  <c r="Q31" i="12"/>
  <c r="V31" i="12"/>
  <c r="G34" i="12"/>
  <c r="M33" i="12" s="1"/>
  <c r="I33" i="12"/>
  <c r="K33" i="12"/>
  <c r="O33" i="12"/>
  <c r="Q33" i="12"/>
  <c r="V33" i="12"/>
  <c r="G35" i="12"/>
  <c r="I34" i="12"/>
  <c r="I32" i="12" s="1"/>
  <c r="K34" i="12"/>
  <c r="O34" i="12"/>
  <c r="Q34" i="12"/>
  <c r="V34" i="12"/>
  <c r="G36" i="12"/>
  <c r="M35" i="12" s="1"/>
  <c r="I35" i="12"/>
  <c r="K35" i="12"/>
  <c r="O35" i="12"/>
  <c r="Q35" i="12"/>
  <c r="V35" i="12"/>
  <c r="G37" i="12"/>
  <c r="M36" i="12" s="1"/>
  <c r="I36" i="12"/>
  <c r="K36" i="12"/>
  <c r="K32" i="12" s="1"/>
  <c r="O36" i="12"/>
  <c r="O32" i="12" s="1"/>
  <c r="Q36" i="12"/>
  <c r="V36" i="12"/>
  <c r="G38" i="12"/>
  <c r="M37" i="12" s="1"/>
  <c r="I37" i="12"/>
  <c r="K37" i="12"/>
  <c r="O37" i="12"/>
  <c r="Q37" i="12"/>
  <c r="V37" i="12"/>
  <c r="F42" i="1"/>
  <c r="G42" i="1"/>
  <c r="H42" i="1"/>
  <c r="I42" i="1"/>
  <c r="J41" i="1"/>
  <c r="J40" i="1"/>
  <c r="J39" i="1"/>
  <c r="J42" i="1" s="1"/>
  <c r="J28" i="1"/>
  <c r="J26" i="1"/>
  <c r="G38" i="1"/>
  <c r="F38" i="1"/>
  <c r="J23" i="1"/>
  <c r="J24" i="1"/>
  <c r="J25" i="1"/>
  <c r="J27" i="1"/>
  <c r="E24" i="1"/>
  <c r="E26" i="1"/>
  <c r="G12" i="12" l="1"/>
  <c r="I50" i="1" s="1"/>
  <c r="Q20" i="12"/>
  <c r="V20" i="12"/>
  <c r="V12" i="12"/>
  <c r="O12" i="12"/>
  <c r="Q12" i="12"/>
  <c r="K12" i="12"/>
  <c r="I20" i="12"/>
  <c r="I12" i="12"/>
  <c r="Q8" i="12"/>
  <c r="O8" i="12"/>
  <c r="I51" i="1"/>
  <c r="I19" i="1"/>
  <c r="I49" i="1"/>
  <c r="Q32" i="12"/>
  <c r="V32" i="12"/>
  <c r="G33" i="12"/>
  <c r="O20" i="12"/>
  <c r="M12" i="12"/>
  <c r="M20" i="12"/>
  <c r="M9" i="12"/>
  <c r="M8" i="12" s="1"/>
  <c r="M34" i="12"/>
  <c r="M32" i="12" s="1"/>
  <c r="I16" i="1" l="1"/>
  <c r="I52" i="1"/>
  <c r="I53" i="1" s="1"/>
  <c r="I20" i="1"/>
  <c r="I21" i="1" l="1"/>
  <c r="G25" i="1" s="1"/>
  <c r="G26" i="1" s="1"/>
  <c r="G29" i="1" s="1"/>
  <c r="J52" i="1"/>
  <c r="J49" i="1"/>
  <c r="J50" i="1"/>
  <c r="J51" i="1"/>
  <c r="J5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Adéla</author>
  </authors>
  <commentList>
    <comment ref="S6" authorId="0" shapeId="0" xr:uid="{064B425E-1E4B-4113-BD6E-78CC2F3C65B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8DF80C7-A058-4DC4-8261-5298E224C59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<sst xmlns="http://schemas.openxmlformats.org/spreadsheetml/2006/main" count="331" uniqueCount="156">
  <si>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</si>
  <si>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</si>
  <si>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</si>
  <si>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</si>
  <si>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</si>
  <si>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</si>
  <si>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</si>
  <si>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</si>
  <si>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</si>
  <si>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</si>
  <si>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</si>
  <si>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</si>
  <si>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</si>
  <si>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</si>
  <si>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</si>
  <si>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</si>
  <si>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</si>
  <si>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</si>
  <si>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</si>
  <si>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</si>
  <si>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</si>
  <si>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</si>
  <si>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</si>
  <si>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</si>
  <si>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</si>
  <si>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</si>
  <si>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</si>
  <si>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</si>
  <si>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</si>
  <si>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</si>
  <si>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</si>
  <si>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</si>
  <si>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</si>
  <si>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</si>
  <si>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</si>
  <si>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</si>
  <si>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</si>
  <si>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</si>
  <si>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</si>
  <si>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</si>
  <si>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</si>
  <si>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</si>
  <si>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</t>
  </si>
  <si>
    <t>VZT</t>
  </si>
  <si>
    <t>1.NP</t>
  </si>
  <si>
    <t>Objekt:</t>
  </si>
  <si>
    <t>2022_074</t>
  </si>
  <si>
    <t>DS Břeclav</t>
  </si>
  <si>
    <t>Stavba</t>
  </si>
  <si>
    <t>Celkem za stavbu</t>
  </si>
  <si>
    <t>CZK</t>
  </si>
  <si>
    <t>Rekapitulace dílů</t>
  </si>
  <si>
    <t>Typ dílu</t>
  </si>
  <si>
    <t>02</t>
  </si>
  <si>
    <t>04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</si>
  <si>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</si>
  <si>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</si>
  <si>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</si>
  <si>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</si>
  <si>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</si>
  <si>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</si>
  <si>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</si>
  <si>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</si>
  <si>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</si>
  <si>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</si>
  <si>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</si>
  <si>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</si>
  <si>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</si>
  <si>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</si>
  <si>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</si>
  <si>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</si>
  <si>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</si>
  <si>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</si>
  <si>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</si>
  <si>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</si>
  <si>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</si>
  <si>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</si>
  <si>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</si>
  <si>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</si>
  <si>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</si>
  <si>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</si>
  <si>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</si>
  <si>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</si>
  <si>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</si>
  <si>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02RVZT001</t>
  </si>
  <si>
    <t>Radiální ventilátor do kruhového potrubí s nastavitelným doběhem  d100 mm; Qo=30 m3/h; Pex=170 Pa; el. příkon 26 W; napájení 230 V/50 Hz; 2,2 kg; proud 0,12 A</t>
  </si>
  <si>
    <t xml:space="preserve">ks    </t>
  </si>
  <si>
    <t>Vlastní</t>
  </si>
  <si>
    <t>Indiv</t>
  </si>
  <si>
    <t>Specifikace</t>
  </si>
  <si>
    <t>POL3_</t>
  </si>
  <si>
    <t>02RVZT002</t>
  </si>
  <si>
    <t>Radiální ventilátor do kruhového potrubí s nastavitelným doběhem d100 mm, Qo=50 m3/h; Pex=130 Pa; el. příkon 26 W; napájení 230 V/50 Hz; 2,2 kg; proud 0,12 A</t>
  </si>
  <si>
    <t>02RVZT003</t>
  </si>
  <si>
    <t>Radiální ventilátor do kruhového potrubí s nastavitelným doběhem d100 mm, Qo=90 m3/h; Pex=2200 Pa; el. příkon 68 W; napájení 230 V/50 Hz; 2,2 kg; proud 0,20 A</t>
  </si>
  <si>
    <t>04VZT001</t>
  </si>
  <si>
    <t>Přívodní dvouřadá mřížka na potrubí kovová, 400x100 mm s regulační klapkou, provedení RAL</t>
  </si>
  <si>
    <t>04VZT002</t>
  </si>
  <si>
    <t>Přívodní jednořadá mřížka na potrubí kovová, 500x200 mm s regulační klapkou, provedení RAL</t>
  </si>
  <si>
    <t>04VZT003</t>
  </si>
  <si>
    <t>Přívodní jednořadá mřížka na potrubí kovová, 600x200 mm s regulační klapkou, provedení RAL</t>
  </si>
  <si>
    <t>04VZT004</t>
  </si>
  <si>
    <t>Přívodní jednořadá mřížka na potrubí kovová, 800x300 mm s regulační klapkou, provedení RAL</t>
  </si>
  <si>
    <t>04VZT005</t>
  </si>
  <si>
    <t>Přívodní jednořadá mřížka na potrubí kovová, 1000x200 mm s regulační klapkou, provedení RAL</t>
  </si>
  <si>
    <t>04VZT006</t>
  </si>
  <si>
    <t>Odvodní jednořadá mřížka na potrubí kovová, 400x100 mm s regulační klapkou, provedení RAL</t>
  </si>
  <si>
    <t>04VZT007</t>
  </si>
  <si>
    <t>Odvodní jednořadá mřížka na potrubí kovová, 500x1000 mm s regulační klapkou, provedení RAL</t>
  </si>
  <si>
    <t>VN001</t>
  </si>
  <si>
    <t>Zaregulování</t>
  </si>
  <si>
    <t>Práce</t>
  </si>
  <si>
    <t>POL1_</t>
  </si>
  <si>
    <t>VN002</t>
  </si>
  <si>
    <t>Komplexní vyzkoušení a zprovoznění, uvedení zařízení do provozu</t>
  </si>
  <si>
    <t>VN003</t>
  </si>
  <si>
    <t>BOZP</t>
  </si>
  <si>
    <t>VN004</t>
  </si>
  <si>
    <t>Autorský dozor včetně dopravy</t>
  </si>
  <si>
    <t xml:space="preserve">hod   </t>
  </si>
  <si>
    <t>VN005</t>
  </si>
  <si>
    <t>Mimostaveništní doprava</t>
  </si>
  <si>
    <t>VN006</t>
  </si>
  <si>
    <t>Přesun hmot pro VZT</t>
  </si>
  <si>
    <t>VN007</t>
  </si>
  <si>
    <t>Dokumentace skutečného provedení stavby</t>
  </si>
  <si>
    <t>VN008</t>
  </si>
  <si>
    <t>Koordinace s ostatními profesemi</t>
  </si>
  <si>
    <t>VN009</t>
  </si>
  <si>
    <t>Provozní řád</t>
  </si>
  <si>
    <t>VN011</t>
  </si>
  <si>
    <t>Zařízení staveniště</t>
  </si>
  <si>
    <t>Pronájem montážních kostek</t>
  </si>
  <si>
    <t xml:space="preserve">den   </t>
  </si>
  <si>
    <t>ON001</t>
  </si>
  <si>
    <t>Montáž zařízení VZT</t>
  </si>
  <si>
    <t>ON002</t>
  </si>
  <si>
    <t>Drobná stavební výpomoc</t>
  </si>
  <si>
    <t>ON003</t>
  </si>
  <si>
    <t>Orientační štítky</t>
  </si>
  <si>
    <t>ON004</t>
  </si>
  <si>
    <t>Kompletační činnost</t>
  </si>
  <si>
    <t>END</t>
  </si>
  <si>
    <t>Ventilátory</t>
  </si>
  <si>
    <t>Distribuční elementy</t>
  </si>
  <si>
    <t>t</t>
  </si>
  <si>
    <t>Napájení a uzemnění všech elektrických zařízení - dodávka elektro (NECENIT)</t>
  </si>
  <si>
    <t>Kovová jednořadá výustka na potrubí s regulační klapkou 400x200 mm</t>
  </si>
  <si>
    <t>SO01a</t>
  </si>
  <si>
    <t>04VZT008</t>
  </si>
  <si>
    <t>VN010</t>
  </si>
  <si>
    <t>ON005</t>
  </si>
  <si>
    <t>Výkaz výměr stavby</t>
  </si>
  <si>
    <t>Výkaz výměr:</t>
  </si>
  <si>
    <t>Výkaz výměr</t>
  </si>
  <si>
    <t>VV: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</si>
</sst>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9" fontId="16" fillId="0" borderId="39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0" xfId="0" applyNumberFormat="1" applyFont="1"/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7" fillId="0" borderId="31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225.8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74" t="s">
        <v>40</v>
      </c>
      <c r="B2" s="174"/>
      <c r="C2" s="174"/>
      <c r="D2" s="174"/>
      <c r="E2" s="174"/>
      <c r="F2" s="174"/>
      <c r="G2" s="1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G29" sqref="G29:I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12" t="s">
        <v>152</v>
      </c>
      <c r="C1" s="213"/>
      <c r="D1" s="213"/>
      <c r="E1" s="213"/>
      <c r="F1" s="213"/>
      <c r="G1" s="213"/>
      <c r="H1" s="213"/>
      <c r="I1" s="213"/>
      <c r="J1" s="214"/>
    </row>
    <row r="2" spans="1:15" ht="36" customHeight="1" x14ac:dyDescent="0.2">
      <c r="A2" s="2"/>
      <c r="B2" s="77" t="s">
        <v>23</v>
      </c>
      <c r="C2" s="78"/>
      <c r="D2" s="79" t="s">
        <v>46</v>
      </c>
      <c r="E2" s="218" t="s">
        <v>47</v>
      </c>
      <c r="F2" s="219"/>
      <c r="G2" s="219"/>
      <c r="H2" s="219"/>
      <c r="I2" s="219"/>
      <c r="J2" s="220"/>
      <c r="O2" s="1"/>
    </row>
    <row r="3" spans="1:15" ht="27" customHeight="1" x14ac:dyDescent="0.2">
      <c r="A3" s="2"/>
      <c r="B3" s="80" t="s">
        <v>45</v>
      </c>
      <c r="C3" s="78"/>
      <c r="D3" s="81" t="s">
        <v>148</v>
      </c>
      <c r="E3" s="221" t="s">
        <v>44</v>
      </c>
      <c r="F3" s="222"/>
      <c r="G3" s="222"/>
      <c r="H3" s="222"/>
      <c r="I3" s="222"/>
      <c r="J3" s="223"/>
    </row>
    <row r="4" spans="1:15" ht="23.25" customHeight="1" x14ac:dyDescent="0.2">
      <c r="A4" s="76">
        <v>3558</v>
      </c>
      <c r="B4" s="82" t="s">
        <v>153</v>
      </c>
      <c r="C4" s="83"/>
      <c r="D4" s="84" t="s">
        <v>42</v>
      </c>
      <c r="E4" s="201" t="s">
        <v>43</v>
      </c>
      <c r="F4" s="202"/>
      <c r="G4" s="202"/>
      <c r="H4" s="202"/>
      <c r="I4" s="202"/>
      <c r="J4" s="203"/>
    </row>
    <row r="5" spans="1:15" ht="24" customHeight="1" x14ac:dyDescent="0.2">
      <c r="A5" s="2"/>
      <c r="B5" s="31" t="s">
        <v>22</v>
      </c>
      <c r="D5" s="206"/>
      <c r="E5" s="207"/>
      <c r="F5" s="207"/>
      <c r="G5" s="207"/>
      <c r="H5" s="18" t="s">
        <v>41</v>
      </c>
      <c r="I5" s="22"/>
      <c r="J5" s="8"/>
    </row>
    <row r="6" spans="1:15" ht="15.75" customHeight="1" x14ac:dyDescent="0.2">
      <c r="A6" s="2"/>
      <c r="B6" s="28"/>
      <c r="C6" s="55"/>
      <c r="D6" s="208"/>
      <c r="E6" s="209"/>
      <c r="F6" s="209"/>
      <c r="G6" s="209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0"/>
      <c r="F7" s="211"/>
      <c r="G7" s="21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25"/>
      <c r="E11" s="225"/>
      <c r="F11" s="225"/>
      <c r="G11" s="225"/>
      <c r="H11" s="18" t="s">
        <v>41</v>
      </c>
      <c r="I11" s="22"/>
      <c r="J11" s="8"/>
    </row>
    <row r="12" spans="1:15" ht="15.75" customHeight="1" x14ac:dyDescent="0.2">
      <c r="A12" s="2"/>
      <c r="B12" s="28"/>
      <c r="C12" s="55"/>
      <c r="D12" s="200"/>
      <c r="E12" s="200"/>
      <c r="F12" s="200"/>
      <c r="G12" s="200"/>
      <c r="H12" s="18" t="s">
        <v>35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4"/>
      <c r="F13" s="205"/>
      <c r="G13" s="205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24"/>
      <c r="F15" s="224"/>
      <c r="G15" s="226"/>
      <c r="H15" s="226"/>
      <c r="I15" s="226" t="s">
        <v>30</v>
      </c>
      <c r="J15" s="227"/>
    </row>
    <row r="16" spans="1:15" ht="23.25" customHeight="1" x14ac:dyDescent="0.2">
      <c r="A16" s="137" t="s">
        <v>25</v>
      </c>
      <c r="B16" s="38" t="s">
        <v>25</v>
      </c>
      <c r="C16" s="62"/>
      <c r="D16" s="63"/>
      <c r="E16" s="189"/>
      <c r="F16" s="190"/>
      <c r="G16" s="189"/>
      <c r="H16" s="190"/>
      <c r="I16" s="189">
        <f>'Výkaz výměr'!G8+'Výkaz výměr'!G12</f>
        <v>0</v>
      </c>
      <c r="J16" s="191"/>
    </row>
    <row r="17" spans="1:10" ht="23.25" customHeight="1" x14ac:dyDescent="0.2">
      <c r="A17" s="137" t="s">
        <v>26</v>
      </c>
      <c r="B17" s="38" t="s">
        <v>26</v>
      </c>
      <c r="C17" s="62"/>
      <c r="D17" s="63"/>
      <c r="E17" s="189"/>
      <c r="F17" s="190"/>
      <c r="G17" s="189"/>
      <c r="H17" s="190"/>
      <c r="I17" s="189">
        <v>0</v>
      </c>
      <c r="J17" s="191"/>
    </row>
    <row r="18" spans="1:10" ht="23.25" customHeight="1" x14ac:dyDescent="0.2">
      <c r="A18" s="137" t="s">
        <v>27</v>
      </c>
      <c r="B18" s="38" t="s">
        <v>27</v>
      </c>
      <c r="C18" s="62"/>
      <c r="D18" s="63"/>
      <c r="E18" s="189"/>
      <c r="F18" s="190"/>
      <c r="G18" s="189"/>
      <c r="H18" s="190"/>
      <c r="I18" s="189">
        <v>0</v>
      </c>
      <c r="J18" s="191"/>
    </row>
    <row r="19" spans="1:10" ht="23.25" customHeight="1" x14ac:dyDescent="0.2">
      <c r="A19" s="137" t="s">
        <v>55</v>
      </c>
      <c r="B19" s="38" t="s">
        <v>28</v>
      </c>
      <c r="C19" s="62"/>
      <c r="D19" s="63"/>
      <c r="E19" s="189"/>
      <c r="F19" s="190"/>
      <c r="G19" s="189"/>
      <c r="H19" s="190"/>
      <c r="I19" s="189">
        <f>'Výkaz výměr'!G21</f>
        <v>0</v>
      </c>
      <c r="J19" s="191"/>
    </row>
    <row r="20" spans="1:10" ht="23.25" customHeight="1" x14ac:dyDescent="0.2">
      <c r="A20" s="137" t="s">
        <v>56</v>
      </c>
      <c r="B20" s="38" t="s">
        <v>29</v>
      </c>
      <c r="C20" s="62"/>
      <c r="D20" s="63"/>
      <c r="E20" s="189"/>
      <c r="F20" s="190"/>
      <c r="G20" s="189"/>
      <c r="H20" s="190"/>
      <c r="I20" s="189">
        <f>'Výkaz výměr'!G33</f>
        <v>0</v>
      </c>
      <c r="J20" s="191"/>
    </row>
    <row r="21" spans="1:10" ht="23.25" customHeight="1" x14ac:dyDescent="0.2">
      <c r="A21" s="2"/>
      <c r="B21" s="48" t="s">
        <v>30</v>
      </c>
      <c r="C21" s="64"/>
      <c r="D21" s="65"/>
      <c r="E21" s="192"/>
      <c r="F21" s="228"/>
      <c r="G21" s="192"/>
      <c r="H21" s="228"/>
      <c r="I21" s="192">
        <f>SUM(I16:J20)</f>
        <v>0</v>
      </c>
      <c r="J21" s="193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87">
        <v>0</v>
      </c>
      <c r="H23" s="188"/>
      <c r="I23" s="188"/>
      <c r="J23" s="40" t="str">
        <f t="shared" ref="J23:J28" si="0">Mena</f>
        <v>CZK</v>
      </c>
    </row>
    <row r="24" spans="1:10" ht="23.25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85">
        <v>0</v>
      </c>
      <c r="H24" s="186"/>
      <c r="I24" s="18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87">
        <f>I21</f>
        <v>0</v>
      </c>
      <c r="H25" s="188"/>
      <c r="I25" s="188"/>
      <c r="J25" s="40" t="str">
        <f t="shared" si="0"/>
        <v>CZK</v>
      </c>
    </row>
    <row r="26" spans="1:10" ht="23.25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15">
        <f>ZakladDPHZakl*21%</f>
        <v>0</v>
      </c>
      <c r="H26" s="216"/>
      <c r="I26" s="216"/>
      <c r="J26" s="37" t="str">
        <f t="shared" si="0"/>
        <v>CZK</v>
      </c>
    </row>
    <row r="27" spans="1:10" ht="23.25" customHeight="1" thickBot="1" x14ac:dyDescent="0.25">
      <c r="A27" s="2"/>
      <c r="B27" s="31" t="s">
        <v>4</v>
      </c>
      <c r="C27" s="70"/>
      <c r="D27" s="71"/>
      <c r="E27" s="70"/>
      <c r="F27" s="16"/>
      <c r="G27" s="217">
        <v>0</v>
      </c>
      <c r="H27" s="217"/>
      <c r="I27" s="217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24</v>
      </c>
      <c r="C28" s="112"/>
      <c r="D28" s="112"/>
      <c r="E28" s="113"/>
      <c r="F28" s="114"/>
      <c r="G28" s="194">
        <v>158916</v>
      </c>
      <c r="H28" s="195"/>
      <c r="I28" s="195"/>
      <c r="J28" s="115" t="str">
        <f t="shared" si="0"/>
        <v>CZK</v>
      </c>
    </row>
    <row r="29" spans="1:10" ht="27.75" customHeight="1" thickBot="1" x14ac:dyDescent="0.25">
      <c r="A29" s="2"/>
      <c r="B29" s="111" t="s">
        <v>36</v>
      </c>
      <c r="C29" s="116"/>
      <c r="D29" s="116"/>
      <c r="E29" s="116"/>
      <c r="F29" s="117"/>
      <c r="G29" s="194">
        <f>ZakladDPHZakl+DPHZakl+Zaokrouhleni</f>
        <v>0</v>
      </c>
      <c r="H29" s="194"/>
      <c r="I29" s="194"/>
      <c r="J29" s="118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96"/>
      <c r="E34" s="197"/>
      <c r="G34" s="198"/>
      <c r="H34" s="199"/>
      <c r="I34" s="199"/>
      <c r="J34" s="25"/>
    </row>
    <row r="35" spans="1:10" ht="12.75" customHeight="1" x14ac:dyDescent="0.2">
      <c r="A35" s="2"/>
      <c r="B35" s="2"/>
      <c r="D35" s="184" t="s">
        <v>2</v>
      </c>
      <c r="E35" s="18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38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48</v>
      </c>
      <c r="C39" s="177"/>
      <c r="D39" s="177"/>
      <c r="E39" s="177"/>
      <c r="F39" s="98">
        <v>0</v>
      </c>
      <c r="G39" s="99">
        <v>158916</v>
      </c>
      <c r="H39" s="100">
        <v>33372.36</v>
      </c>
      <c r="I39" s="100">
        <v>192288.36</v>
      </c>
      <c r="J39" s="101">
        <f>IF(CenaCelkemVypocet=0,"",I39/CenaCelkemVypocet*100)</f>
        <v>100</v>
      </c>
    </row>
    <row r="40" spans="1:10" ht="25.5" hidden="1" customHeight="1" x14ac:dyDescent="0.2">
      <c r="A40" s="87">
        <v>2</v>
      </c>
      <c r="B40" s="102" t="s">
        <v>42</v>
      </c>
      <c r="C40" s="178" t="s">
        <v>44</v>
      </c>
      <c r="D40" s="178"/>
      <c r="E40" s="178"/>
      <c r="F40" s="103">
        <v>0</v>
      </c>
      <c r="G40" s="104">
        <v>158916</v>
      </c>
      <c r="H40" s="104">
        <v>33372.36</v>
      </c>
      <c r="I40" s="104">
        <v>192288.36</v>
      </c>
      <c r="J40" s="105">
        <f>IF(CenaCelkemVypocet=0,"",I40/CenaCelkemVypocet*100)</f>
        <v>100</v>
      </c>
    </row>
    <row r="41" spans="1:10" ht="25.5" hidden="1" customHeight="1" x14ac:dyDescent="0.2">
      <c r="A41" s="87">
        <v>3</v>
      </c>
      <c r="B41" s="106" t="s">
        <v>42</v>
      </c>
      <c r="C41" s="177" t="s">
        <v>43</v>
      </c>
      <c r="D41" s="177"/>
      <c r="E41" s="177"/>
      <c r="F41" s="107">
        <v>0</v>
      </c>
      <c r="G41" s="100">
        <v>158916</v>
      </c>
      <c r="H41" s="100">
        <v>33372.36</v>
      </c>
      <c r="I41" s="100">
        <v>192288.36</v>
      </c>
      <c r="J41" s="101">
        <f>IF(CenaCelkemVypocet=0,"",I41/CenaCelkemVypocet*100)</f>
        <v>100</v>
      </c>
    </row>
    <row r="42" spans="1:10" ht="25.5" hidden="1" customHeight="1" x14ac:dyDescent="0.2">
      <c r="A42" s="87"/>
      <c r="B42" s="179" t="s">
        <v>49</v>
      </c>
      <c r="C42" s="180"/>
      <c r="D42" s="180"/>
      <c r="E42" s="181"/>
      <c r="F42" s="108">
        <f>SUMIF(A39:A41,"=1",F39:F41)</f>
        <v>0</v>
      </c>
      <c r="G42" s="109">
        <f>SUMIF(A39:A41,"=1",G39:G41)</f>
        <v>158916</v>
      </c>
      <c r="H42" s="109">
        <f>SUMIF(A39:A41,"=1",H39:H41)</f>
        <v>33372.36</v>
      </c>
      <c r="I42" s="109">
        <f>SUMIF(A39:A41,"=1",I39:I41)</f>
        <v>192288.36</v>
      </c>
      <c r="J42" s="110">
        <f>SUMIF(A39:A41,"=1",J39:J41)</f>
        <v>100</v>
      </c>
    </row>
    <row r="46" spans="1:10" ht="15.75" x14ac:dyDescent="0.25">
      <c r="B46" s="119" t="s">
        <v>51</v>
      </c>
    </row>
    <row r="48" spans="1:10" ht="25.5" customHeight="1" x14ac:dyDescent="0.2">
      <c r="A48" s="121"/>
      <c r="B48" s="124" t="s">
        <v>17</v>
      </c>
      <c r="C48" s="124" t="s">
        <v>5</v>
      </c>
      <c r="D48" s="125"/>
      <c r="E48" s="125"/>
      <c r="F48" s="126" t="s">
        <v>52</v>
      </c>
      <c r="G48" s="126"/>
      <c r="H48" s="126"/>
      <c r="I48" s="126" t="s">
        <v>30</v>
      </c>
      <c r="J48" s="126" t="s">
        <v>0</v>
      </c>
    </row>
    <row r="49" spans="1:10" ht="36.75" customHeight="1" x14ac:dyDescent="0.2">
      <c r="A49" s="122"/>
      <c r="B49" s="127" t="s">
        <v>53</v>
      </c>
      <c r="C49" s="182" t="s">
        <v>143</v>
      </c>
      <c r="D49" s="183"/>
      <c r="E49" s="183"/>
      <c r="F49" s="135" t="s">
        <v>25</v>
      </c>
      <c r="G49" s="128"/>
      <c r="H49" s="128"/>
      <c r="I49" s="128">
        <f>'Výkaz výměr'!G8</f>
        <v>0</v>
      </c>
      <c r="J49" s="133" t="str">
        <f>IF(I53=0,"",I49/I53*100)</f>
        <v/>
      </c>
    </row>
    <row r="50" spans="1:10" ht="36.75" customHeight="1" x14ac:dyDescent="0.2">
      <c r="A50" s="122"/>
      <c r="B50" s="127" t="s">
        <v>54</v>
      </c>
      <c r="C50" s="175" t="s">
        <v>144</v>
      </c>
      <c r="D50" s="176"/>
      <c r="E50" s="176"/>
      <c r="F50" s="135" t="s">
        <v>25</v>
      </c>
      <c r="G50" s="128"/>
      <c r="H50" s="128"/>
      <c r="I50" s="128">
        <f>'Výkaz výměr'!G12</f>
        <v>0</v>
      </c>
      <c r="J50" s="133" t="str">
        <f>IF(I53=0,"",I50/I53*100)</f>
        <v/>
      </c>
    </row>
    <row r="51" spans="1:10" ht="36.75" customHeight="1" x14ac:dyDescent="0.2">
      <c r="A51" s="122"/>
      <c r="B51" s="127" t="s">
        <v>55</v>
      </c>
      <c r="C51" s="175" t="s">
        <v>28</v>
      </c>
      <c r="D51" s="176"/>
      <c r="E51" s="176"/>
      <c r="F51" s="135" t="s">
        <v>55</v>
      </c>
      <c r="G51" s="128"/>
      <c r="H51" s="128"/>
      <c r="I51" s="128">
        <f>'Výkaz výměr'!G21</f>
        <v>0</v>
      </c>
      <c r="J51" s="133" t="str">
        <f>IF(I53=0,"",I51/I53*100)</f>
        <v/>
      </c>
    </row>
    <row r="52" spans="1:10" ht="36.75" customHeight="1" x14ac:dyDescent="0.2">
      <c r="A52" s="122"/>
      <c r="B52" s="127" t="s">
        <v>56</v>
      </c>
      <c r="C52" s="175" t="s">
        <v>29</v>
      </c>
      <c r="D52" s="176"/>
      <c r="E52" s="176"/>
      <c r="F52" s="135" t="s">
        <v>56</v>
      </c>
      <c r="G52" s="128"/>
      <c r="H52" s="128"/>
      <c r="I52" s="128">
        <f>'Výkaz výměr'!G33</f>
        <v>0</v>
      </c>
      <c r="J52" s="133" t="str">
        <f>IF(I53=0,"",I52/I53*100)</f>
        <v/>
      </c>
    </row>
    <row r="53" spans="1:10" ht="25.5" customHeight="1" x14ac:dyDescent="0.2">
      <c r="A53" s="123"/>
      <c r="B53" s="129" t="s">
        <v>1</v>
      </c>
      <c r="C53" s="130"/>
      <c r="D53" s="131"/>
      <c r="E53" s="131"/>
      <c r="F53" s="136"/>
      <c r="G53" s="132"/>
      <c r="H53" s="132"/>
      <c r="I53" s="132">
        <f>SUM(I49:I52)</f>
        <v>0</v>
      </c>
      <c r="J53" s="134">
        <f>SUM(J49:J52)</f>
        <v>0</v>
      </c>
    </row>
    <row r="54" spans="1:10" x14ac:dyDescent="0.2">
      <c r="F54" s="85"/>
      <c r="G54" s="85"/>
      <c r="H54" s="85"/>
      <c r="I54" s="85"/>
      <c r="J54" s="86"/>
    </row>
    <row r="55" spans="1:10" x14ac:dyDescent="0.2">
      <c r="F55" s="85"/>
      <c r="G55" s="85"/>
      <c r="H55" s="85"/>
      <c r="I55" s="85"/>
      <c r="J55" s="86"/>
    </row>
    <row r="56" spans="1:10" x14ac:dyDescent="0.2">
      <c r="F56" s="85"/>
      <c r="G56" s="85"/>
      <c r="H56" s="85"/>
      <c r="I56" s="85"/>
      <c r="J56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52:E52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9" t="s">
        <v>6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50" t="s">
        <v>7</v>
      </c>
      <c r="B2" s="49"/>
      <c r="C2" s="231"/>
      <c r="D2" s="231"/>
      <c r="E2" s="231"/>
      <c r="F2" s="231"/>
      <c r="G2" s="232"/>
    </row>
    <row r="3" spans="1:7" ht="24.95" customHeight="1" x14ac:dyDescent="0.2">
      <c r="A3" s="50" t="s">
        <v>8</v>
      </c>
      <c r="B3" s="49"/>
      <c r="C3" s="231"/>
      <c r="D3" s="231"/>
      <c r="E3" s="231"/>
      <c r="F3" s="231"/>
      <c r="G3" s="232"/>
    </row>
    <row r="4" spans="1:7" ht="24.95" customHeight="1" x14ac:dyDescent="0.2">
      <c r="A4" s="50" t="s">
        <v>9</v>
      </c>
      <c r="B4" s="49"/>
      <c r="C4" s="231"/>
      <c r="D4" s="231"/>
      <c r="E4" s="231"/>
      <c r="F4" s="231"/>
      <c r="G4" s="23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FD5E4-85DD-446A-860C-DE70D64558A8}">
  <sheetPr>
    <outlinePr summaryBelow="0"/>
  </sheetPr>
  <dimension ref="A1:BH5001"/>
  <sheetViews>
    <sheetView workbookViewId="0">
      <pane ySplit="7" topLeftCell="A8" activePane="bottomLeft" state="frozen"/>
      <selection pane="bottomLeft" activeCell="F39" sqref="F39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3" t="s">
        <v>154</v>
      </c>
      <c r="B1" s="233"/>
      <c r="C1" s="233"/>
      <c r="D1" s="233"/>
      <c r="E1" s="233"/>
      <c r="F1" s="233"/>
      <c r="G1" s="233"/>
      <c r="AG1" t="s">
        <v>57</v>
      </c>
    </row>
    <row r="2" spans="1:60" ht="24.95" customHeight="1" x14ac:dyDescent="0.2">
      <c r="A2" s="138" t="s">
        <v>7</v>
      </c>
      <c r="B2" s="49" t="s">
        <v>46</v>
      </c>
      <c r="C2" s="234" t="s">
        <v>47</v>
      </c>
      <c r="D2" s="235"/>
      <c r="E2" s="235"/>
      <c r="F2" s="235"/>
      <c r="G2" s="236"/>
      <c r="AG2" t="s">
        <v>58</v>
      </c>
    </row>
    <row r="3" spans="1:60" ht="24.95" customHeight="1" x14ac:dyDescent="0.2">
      <c r="A3" s="138" t="s">
        <v>8</v>
      </c>
      <c r="B3" s="49" t="s">
        <v>148</v>
      </c>
      <c r="C3" s="234" t="s">
        <v>44</v>
      </c>
      <c r="D3" s="235"/>
      <c r="E3" s="235"/>
      <c r="F3" s="235"/>
      <c r="G3" s="236"/>
      <c r="AC3" s="120" t="s">
        <v>58</v>
      </c>
      <c r="AG3" t="s">
        <v>59</v>
      </c>
    </row>
    <row r="4" spans="1:60" ht="24.95" customHeight="1" x14ac:dyDescent="0.2">
      <c r="A4" s="139" t="s">
        <v>155</v>
      </c>
      <c r="B4" s="140" t="s">
        <v>42</v>
      </c>
      <c r="C4" s="237" t="s">
        <v>43</v>
      </c>
      <c r="D4" s="238"/>
      <c r="E4" s="238"/>
      <c r="F4" s="238"/>
      <c r="G4" s="239"/>
      <c r="AG4" t="s">
        <v>60</v>
      </c>
    </row>
    <row r="5" spans="1:60" x14ac:dyDescent="0.2">
      <c r="D5" s="10"/>
    </row>
    <row r="6" spans="1:60" ht="38.25" x14ac:dyDescent="0.2">
      <c r="A6" s="142" t="s">
        <v>61</v>
      </c>
      <c r="B6" s="144" t="s">
        <v>62</v>
      </c>
      <c r="C6" s="144" t="s">
        <v>63</v>
      </c>
      <c r="D6" s="143" t="s">
        <v>64</v>
      </c>
      <c r="E6" s="142" t="s">
        <v>65</v>
      </c>
      <c r="F6" s="141" t="s">
        <v>66</v>
      </c>
      <c r="G6" s="142" t="s">
        <v>30</v>
      </c>
      <c r="H6" s="145" t="s">
        <v>31</v>
      </c>
      <c r="I6" s="145" t="s">
        <v>67</v>
      </c>
      <c r="J6" s="145" t="s">
        <v>32</v>
      </c>
      <c r="K6" s="145" t="s">
        <v>68</v>
      </c>
      <c r="L6" s="145" t="s">
        <v>69</v>
      </c>
      <c r="M6" s="145" t="s">
        <v>70</v>
      </c>
      <c r="N6" s="145" t="s">
        <v>71</v>
      </c>
      <c r="O6" s="145" t="s">
        <v>72</v>
      </c>
      <c r="P6" s="145" t="s">
        <v>73</v>
      </c>
      <c r="Q6" s="145" t="s">
        <v>74</v>
      </c>
      <c r="R6" s="145" t="s">
        <v>75</v>
      </c>
      <c r="S6" s="145" t="s">
        <v>76</v>
      </c>
      <c r="T6" s="145" t="s">
        <v>77</v>
      </c>
      <c r="U6" s="145" t="s">
        <v>78</v>
      </c>
      <c r="V6" s="145" t="s">
        <v>79</v>
      </c>
      <c r="W6" s="145" t="s">
        <v>80</v>
      </c>
      <c r="X6" s="145" t="s">
        <v>81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51" t="s">
        <v>82</v>
      </c>
      <c r="B8" s="152" t="s">
        <v>53</v>
      </c>
      <c r="C8" s="168" t="s">
        <v>143</v>
      </c>
      <c r="D8" s="153"/>
      <c r="E8" s="154"/>
      <c r="F8" s="155"/>
      <c r="G8" s="156">
        <f>SUMIF(AG9:AG11,"&lt;&gt;NOR",G9:G11)</f>
        <v>0</v>
      </c>
      <c r="H8" s="150"/>
      <c r="I8" s="150">
        <f>SUM(I9:I11)</f>
        <v>89840</v>
      </c>
      <c r="J8" s="150"/>
      <c r="K8" s="150">
        <f>SUM(K9:K11)</f>
        <v>0</v>
      </c>
      <c r="L8" s="150"/>
      <c r="M8" s="150">
        <f>SUM(M9:M11)</f>
        <v>0</v>
      </c>
      <c r="N8" s="150"/>
      <c r="O8" s="150">
        <f>SUM(O9:O11)</f>
        <v>0</v>
      </c>
      <c r="P8" s="150"/>
      <c r="Q8" s="150">
        <f>SUM(Q9:Q11)</f>
        <v>0</v>
      </c>
      <c r="R8" s="150"/>
      <c r="S8" s="150"/>
      <c r="T8" s="150"/>
      <c r="U8" s="150"/>
      <c r="V8" s="150">
        <f>SUM(V9:V11)</f>
        <v>0</v>
      </c>
      <c r="W8" s="150"/>
      <c r="X8" s="150"/>
      <c r="AG8" t="s">
        <v>83</v>
      </c>
    </row>
    <row r="9" spans="1:60" ht="45" outlineLevel="1" x14ac:dyDescent="0.2">
      <c r="A9" s="162">
        <v>1</v>
      </c>
      <c r="B9" s="163" t="s">
        <v>84</v>
      </c>
      <c r="C9" s="169" t="s">
        <v>85</v>
      </c>
      <c r="D9" s="164" t="s">
        <v>86</v>
      </c>
      <c r="E9" s="165">
        <v>1</v>
      </c>
      <c r="F9" s="166">
        <v>0</v>
      </c>
      <c r="G9" s="167">
        <f>ROUND(E9*F9,2)</f>
        <v>0</v>
      </c>
      <c r="H9" s="149">
        <v>6410</v>
      </c>
      <c r="I9" s="149">
        <f>ROUND(E9*H9,2)</f>
        <v>6410</v>
      </c>
      <c r="J9" s="149">
        <v>0</v>
      </c>
      <c r="K9" s="149">
        <f>ROUND(E9*J9,2)</f>
        <v>0</v>
      </c>
      <c r="L9" s="149">
        <v>21</v>
      </c>
      <c r="M9" s="149">
        <f>G9*(1+L9/100)</f>
        <v>0</v>
      </c>
      <c r="N9" s="149">
        <v>0</v>
      </c>
      <c r="O9" s="149">
        <f>ROUND(E9*N9,2)</f>
        <v>0</v>
      </c>
      <c r="P9" s="149">
        <v>0</v>
      </c>
      <c r="Q9" s="149">
        <f>ROUND(E9*P9,2)</f>
        <v>0</v>
      </c>
      <c r="R9" s="149"/>
      <c r="S9" s="149" t="s">
        <v>87</v>
      </c>
      <c r="T9" s="149" t="s">
        <v>88</v>
      </c>
      <c r="U9" s="149">
        <v>0</v>
      </c>
      <c r="V9" s="149">
        <f>ROUND(E9*U9,2)</f>
        <v>0</v>
      </c>
      <c r="W9" s="149"/>
      <c r="X9" s="149" t="s">
        <v>89</v>
      </c>
      <c r="Y9" s="146"/>
      <c r="Z9" s="146"/>
      <c r="AA9" s="146"/>
      <c r="AB9" s="146"/>
      <c r="AC9" s="146"/>
      <c r="AD9" s="146"/>
      <c r="AE9" s="146"/>
      <c r="AF9" s="146"/>
      <c r="AG9" s="146" t="s">
        <v>90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45" outlineLevel="1" x14ac:dyDescent="0.2">
      <c r="A10" s="162">
        <v>2</v>
      </c>
      <c r="B10" s="163" t="s">
        <v>91</v>
      </c>
      <c r="C10" s="169" t="s">
        <v>92</v>
      </c>
      <c r="D10" s="164" t="s">
        <v>86</v>
      </c>
      <c r="E10" s="165">
        <v>2</v>
      </c>
      <c r="F10" s="166">
        <v>0</v>
      </c>
      <c r="G10" s="167">
        <f>ROUND(E10*F10,2)</f>
        <v>0</v>
      </c>
      <c r="H10" s="149">
        <v>6410</v>
      </c>
      <c r="I10" s="149">
        <f>ROUND(E10*H10,2)</f>
        <v>12820</v>
      </c>
      <c r="J10" s="149">
        <v>0</v>
      </c>
      <c r="K10" s="149">
        <f>ROUND(E10*J10,2)</f>
        <v>0</v>
      </c>
      <c r="L10" s="149">
        <v>21</v>
      </c>
      <c r="M10" s="149">
        <f>G10*(1+L10/100)</f>
        <v>0</v>
      </c>
      <c r="N10" s="149">
        <v>0</v>
      </c>
      <c r="O10" s="149">
        <f>ROUND(E10*N10,2)</f>
        <v>0</v>
      </c>
      <c r="P10" s="149">
        <v>0</v>
      </c>
      <c r="Q10" s="149">
        <f>ROUND(E10*P10,2)</f>
        <v>0</v>
      </c>
      <c r="R10" s="149"/>
      <c r="S10" s="149" t="s">
        <v>87</v>
      </c>
      <c r="T10" s="149" t="s">
        <v>88</v>
      </c>
      <c r="U10" s="149">
        <v>0</v>
      </c>
      <c r="V10" s="149">
        <f>ROUND(E10*U10,2)</f>
        <v>0</v>
      </c>
      <c r="W10" s="149"/>
      <c r="X10" s="149" t="s">
        <v>89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90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45" outlineLevel="1" x14ac:dyDescent="0.2">
      <c r="A11" s="162">
        <v>3</v>
      </c>
      <c r="B11" s="163" t="s">
        <v>93</v>
      </c>
      <c r="C11" s="169" t="s">
        <v>94</v>
      </c>
      <c r="D11" s="164" t="s">
        <v>86</v>
      </c>
      <c r="E11" s="165">
        <v>10</v>
      </c>
      <c r="F11" s="166">
        <v>0</v>
      </c>
      <c r="G11" s="167">
        <f>ROUND(E11*F11,2)</f>
        <v>0</v>
      </c>
      <c r="H11" s="149">
        <v>7061</v>
      </c>
      <c r="I11" s="149">
        <f>ROUND(E11*H11,2)</f>
        <v>70610</v>
      </c>
      <c r="J11" s="149">
        <v>0</v>
      </c>
      <c r="K11" s="149">
        <f>ROUND(E11*J11,2)</f>
        <v>0</v>
      </c>
      <c r="L11" s="149">
        <v>21</v>
      </c>
      <c r="M11" s="149">
        <f>G11*(1+L11/100)</f>
        <v>0</v>
      </c>
      <c r="N11" s="149">
        <v>0</v>
      </c>
      <c r="O11" s="149">
        <f>ROUND(E11*N11,2)</f>
        <v>0</v>
      </c>
      <c r="P11" s="149">
        <v>0</v>
      </c>
      <c r="Q11" s="149">
        <f>ROUND(E11*P11,2)</f>
        <v>0</v>
      </c>
      <c r="R11" s="149"/>
      <c r="S11" s="149" t="s">
        <v>87</v>
      </c>
      <c r="T11" s="149" t="s">
        <v>88</v>
      </c>
      <c r="U11" s="149">
        <v>0</v>
      </c>
      <c r="V11" s="149">
        <f>ROUND(E11*U11,2)</f>
        <v>0</v>
      </c>
      <c r="W11" s="149"/>
      <c r="X11" s="149" t="s">
        <v>89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90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x14ac:dyDescent="0.2">
      <c r="A12" s="151" t="s">
        <v>82</v>
      </c>
      <c r="B12" s="152" t="s">
        <v>54</v>
      </c>
      <c r="C12" s="168" t="s">
        <v>144</v>
      </c>
      <c r="D12" s="153"/>
      <c r="E12" s="154"/>
      <c r="F12" s="155"/>
      <c r="G12" s="156">
        <f>SUMIF(AG13:AG19,"&lt;&gt;NOR",G13:G20)</f>
        <v>0</v>
      </c>
      <c r="H12" s="150"/>
      <c r="I12" s="150">
        <f>SUM(I13:I19)</f>
        <v>32606</v>
      </c>
      <c r="J12" s="150"/>
      <c r="K12" s="150">
        <f>SUM(K13:K19)</f>
        <v>0</v>
      </c>
      <c r="L12" s="150"/>
      <c r="M12" s="150">
        <f>SUM(M13:M19)</f>
        <v>0</v>
      </c>
      <c r="N12" s="150"/>
      <c r="O12" s="150">
        <f>SUM(O13:O19)</f>
        <v>0</v>
      </c>
      <c r="P12" s="150"/>
      <c r="Q12" s="150">
        <f>SUM(Q13:Q19)</f>
        <v>0</v>
      </c>
      <c r="R12" s="150"/>
      <c r="S12" s="150"/>
      <c r="T12" s="150"/>
      <c r="U12" s="150"/>
      <c r="V12" s="150">
        <f>SUM(V13:V19)</f>
        <v>0</v>
      </c>
      <c r="W12" s="150"/>
      <c r="X12" s="150"/>
      <c r="AG12" t="s">
        <v>83</v>
      </c>
    </row>
    <row r="13" spans="1:60" ht="22.5" outlineLevel="1" x14ac:dyDescent="0.2">
      <c r="A13" s="162">
        <v>4</v>
      </c>
      <c r="B13" s="163" t="s">
        <v>95</v>
      </c>
      <c r="C13" s="169" t="s">
        <v>96</v>
      </c>
      <c r="D13" s="164" t="s">
        <v>86</v>
      </c>
      <c r="E13" s="165">
        <v>2</v>
      </c>
      <c r="F13" s="166">
        <v>0</v>
      </c>
      <c r="G13" s="167">
        <f t="shared" ref="G13:G20" si="0">ROUND(E13*F13,2)</f>
        <v>0</v>
      </c>
      <c r="H13" s="149">
        <v>1177</v>
      </c>
      <c r="I13" s="149">
        <f t="shared" ref="I13:I18" si="1">ROUND(E13*H13,2)</f>
        <v>2354</v>
      </c>
      <c r="J13" s="149">
        <v>0</v>
      </c>
      <c r="K13" s="149">
        <f t="shared" ref="K13:K18" si="2">ROUND(E13*J13,2)</f>
        <v>0</v>
      </c>
      <c r="L13" s="149">
        <v>21</v>
      </c>
      <c r="M13" s="149">
        <f t="shared" ref="M13:M18" si="3">G13*(1+L13/100)</f>
        <v>0</v>
      </c>
      <c r="N13" s="149">
        <v>0</v>
      </c>
      <c r="O13" s="149">
        <f t="shared" ref="O13:O18" si="4">ROUND(E13*N13,2)</f>
        <v>0</v>
      </c>
      <c r="P13" s="149">
        <v>0</v>
      </c>
      <c r="Q13" s="149">
        <f t="shared" ref="Q13:Q18" si="5">ROUND(E13*P13,2)</f>
        <v>0</v>
      </c>
      <c r="R13" s="149"/>
      <c r="S13" s="149" t="s">
        <v>87</v>
      </c>
      <c r="T13" s="149" t="s">
        <v>88</v>
      </c>
      <c r="U13" s="149">
        <v>0</v>
      </c>
      <c r="V13" s="149">
        <f t="shared" ref="V13:V18" si="6">ROUND(E13*U13,2)</f>
        <v>0</v>
      </c>
      <c r="W13" s="149"/>
      <c r="X13" s="149" t="s">
        <v>89</v>
      </c>
      <c r="Y13" s="146"/>
      <c r="Z13" s="146"/>
      <c r="AA13" s="146"/>
      <c r="AB13" s="146"/>
      <c r="AC13" s="146"/>
      <c r="AD13" s="146"/>
      <c r="AE13" s="146"/>
      <c r="AF13" s="146"/>
      <c r="AG13" s="146" t="s">
        <v>90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ht="22.5" outlineLevel="1" x14ac:dyDescent="0.2">
      <c r="A14" s="162">
        <v>5</v>
      </c>
      <c r="B14" s="163" t="s">
        <v>97</v>
      </c>
      <c r="C14" s="169" t="s">
        <v>98</v>
      </c>
      <c r="D14" s="164" t="s">
        <v>86</v>
      </c>
      <c r="E14" s="165">
        <v>3</v>
      </c>
      <c r="F14" s="166">
        <v>0</v>
      </c>
      <c r="G14" s="167">
        <f t="shared" si="0"/>
        <v>0</v>
      </c>
      <c r="H14" s="149">
        <v>1341</v>
      </c>
      <c r="I14" s="149">
        <f t="shared" si="1"/>
        <v>4023</v>
      </c>
      <c r="J14" s="149">
        <v>0</v>
      </c>
      <c r="K14" s="149">
        <f t="shared" si="2"/>
        <v>0</v>
      </c>
      <c r="L14" s="149">
        <v>21</v>
      </c>
      <c r="M14" s="149">
        <f t="shared" si="3"/>
        <v>0</v>
      </c>
      <c r="N14" s="149">
        <v>0</v>
      </c>
      <c r="O14" s="149">
        <f t="shared" si="4"/>
        <v>0</v>
      </c>
      <c r="P14" s="149">
        <v>0</v>
      </c>
      <c r="Q14" s="149">
        <f t="shared" si="5"/>
        <v>0</v>
      </c>
      <c r="R14" s="149"/>
      <c r="S14" s="149" t="s">
        <v>87</v>
      </c>
      <c r="T14" s="149" t="s">
        <v>88</v>
      </c>
      <c r="U14" s="149">
        <v>0</v>
      </c>
      <c r="V14" s="149">
        <f t="shared" si="6"/>
        <v>0</v>
      </c>
      <c r="W14" s="149"/>
      <c r="X14" s="149" t="s">
        <v>89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90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22.5" outlineLevel="1" x14ac:dyDescent="0.2">
      <c r="A15" s="162">
        <v>6</v>
      </c>
      <c r="B15" s="163" t="s">
        <v>99</v>
      </c>
      <c r="C15" s="169" t="s">
        <v>100</v>
      </c>
      <c r="D15" s="164" t="s">
        <v>86</v>
      </c>
      <c r="E15" s="165">
        <v>1</v>
      </c>
      <c r="F15" s="166">
        <v>0</v>
      </c>
      <c r="G15" s="167">
        <f t="shared" si="0"/>
        <v>0</v>
      </c>
      <c r="H15" s="149">
        <v>1685</v>
      </c>
      <c r="I15" s="149">
        <f t="shared" si="1"/>
        <v>1685</v>
      </c>
      <c r="J15" s="149">
        <v>0</v>
      </c>
      <c r="K15" s="149">
        <f t="shared" si="2"/>
        <v>0</v>
      </c>
      <c r="L15" s="149">
        <v>21</v>
      </c>
      <c r="M15" s="149">
        <f t="shared" si="3"/>
        <v>0</v>
      </c>
      <c r="N15" s="149">
        <v>0</v>
      </c>
      <c r="O15" s="149">
        <f t="shared" si="4"/>
        <v>0</v>
      </c>
      <c r="P15" s="149">
        <v>0</v>
      </c>
      <c r="Q15" s="149">
        <f t="shared" si="5"/>
        <v>0</v>
      </c>
      <c r="R15" s="149"/>
      <c r="S15" s="149" t="s">
        <v>87</v>
      </c>
      <c r="T15" s="149" t="s">
        <v>88</v>
      </c>
      <c r="U15" s="149">
        <v>0</v>
      </c>
      <c r="V15" s="149">
        <f t="shared" si="6"/>
        <v>0</v>
      </c>
      <c r="W15" s="149"/>
      <c r="X15" s="149" t="s">
        <v>89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90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22.5" outlineLevel="1" x14ac:dyDescent="0.2">
      <c r="A16" s="162">
        <v>7</v>
      </c>
      <c r="B16" s="163" t="s">
        <v>101</v>
      </c>
      <c r="C16" s="169" t="s">
        <v>102</v>
      </c>
      <c r="D16" s="164" t="s">
        <v>86</v>
      </c>
      <c r="E16" s="165">
        <v>2</v>
      </c>
      <c r="F16" s="166">
        <v>0</v>
      </c>
      <c r="G16" s="167">
        <f t="shared" si="0"/>
        <v>0</v>
      </c>
      <c r="H16" s="149">
        <v>2520</v>
      </c>
      <c r="I16" s="149">
        <f t="shared" si="1"/>
        <v>5040</v>
      </c>
      <c r="J16" s="149">
        <v>0</v>
      </c>
      <c r="K16" s="149">
        <f t="shared" si="2"/>
        <v>0</v>
      </c>
      <c r="L16" s="149">
        <v>21</v>
      </c>
      <c r="M16" s="149">
        <f t="shared" si="3"/>
        <v>0</v>
      </c>
      <c r="N16" s="149">
        <v>0</v>
      </c>
      <c r="O16" s="149">
        <f t="shared" si="4"/>
        <v>0</v>
      </c>
      <c r="P16" s="149">
        <v>0</v>
      </c>
      <c r="Q16" s="149">
        <f t="shared" si="5"/>
        <v>0</v>
      </c>
      <c r="R16" s="149"/>
      <c r="S16" s="149" t="s">
        <v>87</v>
      </c>
      <c r="T16" s="149" t="s">
        <v>88</v>
      </c>
      <c r="U16" s="149">
        <v>0</v>
      </c>
      <c r="V16" s="149">
        <f t="shared" si="6"/>
        <v>0</v>
      </c>
      <c r="W16" s="149"/>
      <c r="X16" s="149" t="s">
        <v>89</v>
      </c>
      <c r="Y16" s="146"/>
      <c r="Z16" s="146"/>
      <c r="AA16" s="146"/>
      <c r="AB16" s="146"/>
      <c r="AC16" s="146"/>
      <c r="AD16" s="146"/>
      <c r="AE16" s="146"/>
      <c r="AF16" s="146"/>
      <c r="AG16" s="146" t="s">
        <v>90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22.5" outlineLevel="1" x14ac:dyDescent="0.2">
      <c r="A17" s="162">
        <v>8</v>
      </c>
      <c r="B17" s="163" t="s">
        <v>103</v>
      </c>
      <c r="C17" s="169" t="s">
        <v>104</v>
      </c>
      <c r="D17" s="164" t="s">
        <v>86</v>
      </c>
      <c r="E17" s="165">
        <v>4</v>
      </c>
      <c r="F17" s="166">
        <v>0</v>
      </c>
      <c r="G17" s="167">
        <f t="shared" si="0"/>
        <v>0</v>
      </c>
      <c r="H17" s="149">
        <v>2419</v>
      </c>
      <c r="I17" s="149">
        <f t="shared" si="1"/>
        <v>9676</v>
      </c>
      <c r="J17" s="149">
        <v>0</v>
      </c>
      <c r="K17" s="149">
        <f t="shared" si="2"/>
        <v>0</v>
      </c>
      <c r="L17" s="149">
        <v>21</v>
      </c>
      <c r="M17" s="149">
        <f t="shared" si="3"/>
        <v>0</v>
      </c>
      <c r="N17" s="149">
        <v>0</v>
      </c>
      <c r="O17" s="149">
        <f t="shared" si="4"/>
        <v>0</v>
      </c>
      <c r="P17" s="149">
        <v>0</v>
      </c>
      <c r="Q17" s="149">
        <f t="shared" si="5"/>
        <v>0</v>
      </c>
      <c r="R17" s="149"/>
      <c r="S17" s="149" t="s">
        <v>87</v>
      </c>
      <c r="T17" s="149" t="s">
        <v>88</v>
      </c>
      <c r="U17" s="149">
        <v>0</v>
      </c>
      <c r="V17" s="149">
        <f t="shared" si="6"/>
        <v>0</v>
      </c>
      <c r="W17" s="149"/>
      <c r="X17" s="149" t="s">
        <v>89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90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22.5" outlineLevel="1" x14ac:dyDescent="0.2">
      <c r="A18" s="162">
        <v>9</v>
      </c>
      <c r="B18" s="163" t="s">
        <v>105</v>
      </c>
      <c r="C18" s="169" t="s">
        <v>106</v>
      </c>
      <c r="D18" s="164" t="s">
        <v>86</v>
      </c>
      <c r="E18" s="165">
        <v>2</v>
      </c>
      <c r="F18" s="166">
        <v>0</v>
      </c>
      <c r="G18" s="167">
        <f t="shared" si="0"/>
        <v>0</v>
      </c>
      <c r="H18" s="149">
        <v>960</v>
      </c>
      <c r="I18" s="149">
        <f t="shared" si="1"/>
        <v>1920</v>
      </c>
      <c r="J18" s="149">
        <v>0</v>
      </c>
      <c r="K18" s="149">
        <f t="shared" si="2"/>
        <v>0</v>
      </c>
      <c r="L18" s="149">
        <v>21</v>
      </c>
      <c r="M18" s="149">
        <f t="shared" si="3"/>
        <v>0</v>
      </c>
      <c r="N18" s="149">
        <v>0</v>
      </c>
      <c r="O18" s="149">
        <f t="shared" si="4"/>
        <v>0</v>
      </c>
      <c r="P18" s="149">
        <v>0</v>
      </c>
      <c r="Q18" s="149">
        <f t="shared" si="5"/>
        <v>0</v>
      </c>
      <c r="R18" s="149"/>
      <c r="S18" s="149" t="s">
        <v>87</v>
      </c>
      <c r="T18" s="149" t="s">
        <v>88</v>
      </c>
      <c r="U18" s="149">
        <v>0</v>
      </c>
      <c r="V18" s="149">
        <f t="shared" si="6"/>
        <v>0</v>
      </c>
      <c r="W18" s="149"/>
      <c r="X18" s="149" t="s">
        <v>89</v>
      </c>
      <c r="Y18" s="146"/>
      <c r="Z18" s="146"/>
      <c r="AA18" s="146"/>
      <c r="AB18" s="146"/>
      <c r="AC18" s="146"/>
      <c r="AD18" s="146"/>
      <c r="AE18" s="146"/>
      <c r="AF18" s="146"/>
      <c r="AG18" s="146" t="s">
        <v>90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2.5" outlineLevel="1" x14ac:dyDescent="0.2">
      <c r="A19" s="162">
        <v>10</v>
      </c>
      <c r="B19" s="163" t="s">
        <v>107</v>
      </c>
      <c r="C19" s="169" t="s">
        <v>147</v>
      </c>
      <c r="D19" s="164" t="s">
        <v>86</v>
      </c>
      <c r="E19" s="165">
        <v>1</v>
      </c>
      <c r="F19" s="166">
        <v>0</v>
      </c>
      <c r="G19" s="167">
        <f t="shared" si="0"/>
        <v>0</v>
      </c>
      <c r="H19" s="149">
        <v>3954</v>
      </c>
      <c r="I19" s="149">
        <f>ROUND(E20*H19,2)</f>
        <v>7908</v>
      </c>
      <c r="J19" s="149">
        <v>0</v>
      </c>
      <c r="K19" s="149">
        <f>ROUND(E20*J19,2)</f>
        <v>0</v>
      </c>
      <c r="L19" s="149">
        <v>21</v>
      </c>
      <c r="M19" s="149">
        <f>G20*(1+L19/100)</f>
        <v>0</v>
      </c>
      <c r="N19" s="149">
        <v>0</v>
      </c>
      <c r="O19" s="149">
        <f>ROUND(E20*N19,2)</f>
        <v>0</v>
      </c>
      <c r="P19" s="149">
        <v>0</v>
      </c>
      <c r="Q19" s="149">
        <f>ROUND(E20*P19,2)</f>
        <v>0</v>
      </c>
      <c r="R19" s="149"/>
      <c r="S19" s="149" t="s">
        <v>87</v>
      </c>
      <c r="T19" s="149" t="s">
        <v>88</v>
      </c>
      <c r="U19" s="149">
        <v>0</v>
      </c>
      <c r="V19" s="149">
        <f>ROUND(E20*U19,2)</f>
        <v>0</v>
      </c>
      <c r="W19" s="149"/>
      <c r="X19" s="149" t="s">
        <v>89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90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22.5" x14ac:dyDescent="0.2">
      <c r="A20" s="162">
        <v>11</v>
      </c>
      <c r="B20" s="163" t="s">
        <v>149</v>
      </c>
      <c r="C20" s="169" t="s">
        <v>108</v>
      </c>
      <c r="D20" s="164" t="s">
        <v>86</v>
      </c>
      <c r="E20" s="165">
        <v>2</v>
      </c>
      <c r="F20" s="166">
        <v>0</v>
      </c>
      <c r="G20" s="167">
        <f t="shared" si="0"/>
        <v>0</v>
      </c>
      <c r="H20" s="150"/>
      <c r="I20" s="150">
        <f>SUM(I21:I31)</f>
        <v>2200</v>
      </c>
      <c r="J20" s="150"/>
      <c r="K20" s="150">
        <f>SUM(K21:K31)</f>
        <v>31200</v>
      </c>
      <c r="L20" s="150"/>
      <c r="M20" s="150">
        <f>SUM(M21:M31)</f>
        <v>0</v>
      </c>
      <c r="N20" s="150"/>
      <c r="O20" s="150">
        <f>SUM(O21:O31)</f>
        <v>0</v>
      </c>
      <c r="P20" s="150"/>
      <c r="Q20" s="150">
        <f>SUM(Q21:Q31)</f>
        <v>0</v>
      </c>
      <c r="R20" s="150"/>
      <c r="S20" s="150"/>
      <c r="T20" s="150"/>
      <c r="U20" s="150"/>
      <c r="V20" s="150">
        <f>SUM(V21:V31)</f>
        <v>0</v>
      </c>
      <c r="W20" s="150"/>
      <c r="X20" s="150"/>
      <c r="AG20" t="s">
        <v>83</v>
      </c>
    </row>
    <row r="21" spans="1:60" outlineLevel="1" x14ac:dyDescent="0.2">
      <c r="A21" s="151" t="s">
        <v>82</v>
      </c>
      <c r="B21" s="152" t="s">
        <v>55</v>
      </c>
      <c r="C21" s="168" t="s">
        <v>28</v>
      </c>
      <c r="D21" s="153"/>
      <c r="E21" s="154"/>
      <c r="F21" s="155"/>
      <c r="G21" s="156">
        <f>SUMIF(AG21:AG31,"&lt;&gt;NOR",G22:G32)</f>
        <v>0</v>
      </c>
      <c r="H21" s="149">
        <v>0</v>
      </c>
      <c r="I21" s="149">
        <f t="shared" ref="I21:I31" si="7">ROUND(E22*H21,2)</f>
        <v>0</v>
      </c>
      <c r="J21" s="149">
        <v>0</v>
      </c>
      <c r="K21" s="149">
        <f t="shared" ref="K21:K31" si="8">ROUND(E22*J21,2)</f>
        <v>0</v>
      </c>
      <c r="L21" s="149">
        <v>21</v>
      </c>
      <c r="M21" s="149">
        <f t="shared" ref="M21:M31" si="9">G22*(1+L21/100)</f>
        <v>0</v>
      </c>
      <c r="N21" s="149">
        <v>0</v>
      </c>
      <c r="O21" s="149">
        <f t="shared" ref="O21:O31" si="10">ROUND(E22*N21,2)</f>
        <v>0</v>
      </c>
      <c r="P21" s="149">
        <v>0</v>
      </c>
      <c r="Q21" s="149">
        <f t="shared" ref="Q21:Q31" si="11">ROUND(E22*P21,2)</f>
        <v>0</v>
      </c>
      <c r="R21" s="149"/>
      <c r="S21" s="149" t="s">
        <v>87</v>
      </c>
      <c r="T21" s="149" t="s">
        <v>88</v>
      </c>
      <c r="U21" s="149">
        <v>0</v>
      </c>
      <c r="V21" s="149">
        <f t="shared" ref="V21:V31" si="12">ROUND(E22*U21,2)</f>
        <v>0</v>
      </c>
      <c r="W21" s="149"/>
      <c r="X21" s="149" t="s">
        <v>111</v>
      </c>
      <c r="Y21" s="146"/>
      <c r="Z21" s="146"/>
      <c r="AA21" s="146"/>
      <c r="AB21" s="146"/>
      <c r="AC21" s="146"/>
      <c r="AD21" s="146"/>
      <c r="AE21" s="146"/>
      <c r="AF21" s="146"/>
      <c r="AG21" s="146" t="s">
        <v>112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62">
        <v>12</v>
      </c>
      <c r="B22" s="163" t="s">
        <v>109</v>
      </c>
      <c r="C22" s="169" t="s">
        <v>110</v>
      </c>
      <c r="D22" s="164" t="s">
        <v>86</v>
      </c>
      <c r="E22" s="165">
        <v>1</v>
      </c>
      <c r="F22" s="166">
        <v>0</v>
      </c>
      <c r="G22" s="167">
        <f t="shared" ref="G22:G32" si="13">ROUND(E22*F22,2)</f>
        <v>0</v>
      </c>
      <c r="H22" s="149">
        <v>0</v>
      </c>
      <c r="I22" s="149">
        <f t="shared" si="7"/>
        <v>0</v>
      </c>
      <c r="J22" s="149">
        <v>0</v>
      </c>
      <c r="K22" s="149">
        <f t="shared" si="8"/>
        <v>0</v>
      </c>
      <c r="L22" s="149">
        <v>21</v>
      </c>
      <c r="M22" s="149">
        <f t="shared" si="9"/>
        <v>0</v>
      </c>
      <c r="N22" s="149">
        <v>0</v>
      </c>
      <c r="O22" s="149">
        <f t="shared" si="10"/>
        <v>0</v>
      </c>
      <c r="P22" s="149">
        <v>0</v>
      </c>
      <c r="Q22" s="149">
        <f t="shared" si="11"/>
        <v>0</v>
      </c>
      <c r="R22" s="149"/>
      <c r="S22" s="149" t="s">
        <v>87</v>
      </c>
      <c r="T22" s="149" t="s">
        <v>88</v>
      </c>
      <c r="U22" s="149">
        <v>0</v>
      </c>
      <c r="V22" s="149">
        <f t="shared" si="12"/>
        <v>0</v>
      </c>
      <c r="W22" s="149"/>
      <c r="X22" s="149" t="s">
        <v>111</v>
      </c>
      <c r="Y22" s="146"/>
      <c r="Z22" s="146"/>
      <c r="AA22" s="146"/>
      <c r="AB22" s="146"/>
      <c r="AC22" s="146"/>
      <c r="AD22" s="146"/>
      <c r="AE22" s="146"/>
      <c r="AF22" s="146"/>
      <c r="AG22" s="146" t="s">
        <v>112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ht="22.5" outlineLevel="1" x14ac:dyDescent="0.2">
      <c r="A23" s="162">
        <v>13</v>
      </c>
      <c r="B23" s="163" t="s">
        <v>113</v>
      </c>
      <c r="C23" s="169" t="s">
        <v>114</v>
      </c>
      <c r="D23" s="164" t="s">
        <v>86</v>
      </c>
      <c r="E23" s="165">
        <v>1</v>
      </c>
      <c r="F23" s="166">
        <v>0</v>
      </c>
      <c r="G23" s="167">
        <f t="shared" si="13"/>
        <v>0</v>
      </c>
      <c r="H23" s="149">
        <v>0</v>
      </c>
      <c r="I23" s="149">
        <f t="shared" si="7"/>
        <v>0</v>
      </c>
      <c r="J23" s="149">
        <v>25000</v>
      </c>
      <c r="K23" s="149">
        <f t="shared" si="8"/>
        <v>25000</v>
      </c>
      <c r="L23" s="149">
        <v>21</v>
      </c>
      <c r="M23" s="149">
        <f t="shared" si="9"/>
        <v>0</v>
      </c>
      <c r="N23" s="149">
        <v>0</v>
      </c>
      <c r="O23" s="149">
        <f t="shared" si="10"/>
        <v>0</v>
      </c>
      <c r="P23" s="149">
        <v>0</v>
      </c>
      <c r="Q23" s="149">
        <f t="shared" si="11"/>
        <v>0</v>
      </c>
      <c r="R23" s="149"/>
      <c r="S23" s="149" t="s">
        <v>87</v>
      </c>
      <c r="T23" s="149" t="s">
        <v>88</v>
      </c>
      <c r="U23" s="149">
        <v>0</v>
      </c>
      <c r="V23" s="149">
        <f t="shared" si="12"/>
        <v>0</v>
      </c>
      <c r="W23" s="149"/>
      <c r="X23" s="149" t="s">
        <v>111</v>
      </c>
      <c r="Y23" s="146"/>
      <c r="Z23" s="146"/>
      <c r="AA23" s="146"/>
      <c r="AB23" s="146"/>
      <c r="AC23" s="146"/>
      <c r="AD23" s="146"/>
      <c r="AE23" s="146"/>
      <c r="AF23" s="146"/>
      <c r="AG23" s="146" t="s">
        <v>112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62">
        <v>14</v>
      </c>
      <c r="B24" s="163" t="s">
        <v>115</v>
      </c>
      <c r="C24" s="169" t="s">
        <v>116</v>
      </c>
      <c r="D24" s="164" t="s">
        <v>86</v>
      </c>
      <c r="E24" s="165">
        <v>1</v>
      </c>
      <c r="F24" s="166">
        <v>0</v>
      </c>
      <c r="G24" s="167">
        <f t="shared" si="13"/>
        <v>0</v>
      </c>
      <c r="H24" s="149">
        <v>0</v>
      </c>
      <c r="I24" s="149">
        <f t="shared" si="7"/>
        <v>0</v>
      </c>
      <c r="J24" s="149">
        <v>1200</v>
      </c>
      <c r="K24" s="149">
        <f t="shared" si="8"/>
        <v>1200</v>
      </c>
      <c r="L24" s="149">
        <v>21</v>
      </c>
      <c r="M24" s="149">
        <f t="shared" si="9"/>
        <v>0</v>
      </c>
      <c r="N24" s="149">
        <v>0</v>
      </c>
      <c r="O24" s="149">
        <f t="shared" si="10"/>
        <v>0</v>
      </c>
      <c r="P24" s="149">
        <v>0</v>
      </c>
      <c r="Q24" s="149">
        <f t="shared" si="11"/>
        <v>0</v>
      </c>
      <c r="R24" s="149"/>
      <c r="S24" s="149" t="s">
        <v>87</v>
      </c>
      <c r="T24" s="149" t="s">
        <v>88</v>
      </c>
      <c r="U24" s="149">
        <v>0</v>
      </c>
      <c r="V24" s="149">
        <f t="shared" si="12"/>
        <v>0</v>
      </c>
      <c r="W24" s="149"/>
      <c r="X24" s="149" t="s">
        <v>111</v>
      </c>
      <c r="Y24" s="146"/>
      <c r="Z24" s="146"/>
      <c r="AA24" s="146"/>
      <c r="AB24" s="146"/>
      <c r="AC24" s="146"/>
      <c r="AD24" s="146"/>
      <c r="AE24" s="146"/>
      <c r="AF24" s="146"/>
      <c r="AG24" s="146" t="s">
        <v>112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62">
        <v>15</v>
      </c>
      <c r="B25" s="163" t="s">
        <v>117</v>
      </c>
      <c r="C25" s="169" t="s">
        <v>118</v>
      </c>
      <c r="D25" s="164" t="s">
        <v>119</v>
      </c>
      <c r="E25" s="165">
        <v>1</v>
      </c>
      <c r="F25" s="166">
        <v>0</v>
      </c>
      <c r="G25" s="167">
        <f t="shared" si="13"/>
        <v>0</v>
      </c>
      <c r="H25" s="149">
        <v>0</v>
      </c>
      <c r="I25" s="149">
        <f t="shared" si="7"/>
        <v>0</v>
      </c>
      <c r="J25" s="149">
        <v>0</v>
      </c>
      <c r="K25" s="149">
        <f t="shared" si="8"/>
        <v>0</v>
      </c>
      <c r="L25" s="149">
        <v>21</v>
      </c>
      <c r="M25" s="149">
        <f t="shared" si="9"/>
        <v>0</v>
      </c>
      <c r="N25" s="149">
        <v>0</v>
      </c>
      <c r="O25" s="149">
        <f t="shared" si="10"/>
        <v>0</v>
      </c>
      <c r="P25" s="149">
        <v>0</v>
      </c>
      <c r="Q25" s="149">
        <f t="shared" si="11"/>
        <v>0</v>
      </c>
      <c r="R25" s="149"/>
      <c r="S25" s="149" t="s">
        <v>87</v>
      </c>
      <c r="T25" s="149" t="s">
        <v>88</v>
      </c>
      <c r="U25" s="149">
        <v>0</v>
      </c>
      <c r="V25" s="149">
        <f t="shared" si="12"/>
        <v>0</v>
      </c>
      <c r="W25" s="149"/>
      <c r="X25" s="149" t="s">
        <v>111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112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62">
        <v>16</v>
      </c>
      <c r="B26" s="163" t="s">
        <v>120</v>
      </c>
      <c r="C26" s="169" t="s">
        <v>121</v>
      </c>
      <c r="D26" s="164" t="s">
        <v>86</v>
      </c>
      <c r="E26" s="165">
        <v>1</v>
      </c>
      <c r="F26" s="166">
        <v>0</v>
      </c>
      <c r="G26" s="167">
        <f t="shared" si="13"/>
        <v>0</v>
      </c>
      <c r="H26" s="149">
        <v>0</v>
      </c>
      <c r="I26" s="149">
        <f t="shared" si="7"/>
        <v>0</v>
      </c>
      <c r="J26" s="149">
        <v>0</v>
      </c>
      <c r="K26" s="149">
        <f t="shared" si="8"/>
        <v>0</v>
      </c>
      <c r="L26" s="149">
        <v>21</v>
      </c>
      <c r="M26" s="149">
        <f t="shared" si="9"/>
        <v>0</v>
      </c>
      <c r="N26" s="149">
        <v>0</v>
      </c>
      <c r="O26" s="149">
        <f t="shared" si="10"/>
        <v>0</v>
      </c>
      <c r="P26" s="149">
        <v>0</v>
      </c>
      <c r="Q26" s="149">
        <f t="shared" si="11"/>
        <v>0</v>
      </c>
      <c r="R26" s="149"/>
      <c r="S26" s="149" t="s">
        <v>87</v>
      </c>
      <c r="T26" s="149" t="s">
        <v>88</v>
      </c>
      <c r="U26" s="149">
        <v>0</v>
      </c>
      <c r="V26" s="149">
        <f t="shared" si="12"/>
        <v>0</v>
      </c>
      <c r="W26" s="149"/>
      <c r="X26" s="149" t="s">
        <v>111</v>
      </c>
      <c r="Y26" s="146"/>
      <c r="Z26" s="146"/>
      <c r="AA26" s="146"/>
      <c r="AB26" s="146"/>
      <c r="AC26" s="146"/>
      <c r="AD26" s="146"/>
      <c r="AE26" s="146"/>
      <c r="AF26" s="146"/>
      <c r="AG26" s="146" t="s">
        <v>112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62">
        <v>17</v>
      </c>
      <c r="B27" s="163" t="s">
        <v>122</v>
      </c>
      <c r="C27" s="169" t="s">
        <v>123</v>
      </c>
      <c r="D27" s="164" t="s">
        <v>145</v>
      </c>
      <c r="E27" s="165">
        <v>1</v>
      </c>
      <c r="F27" s="166">
        <v>0</v>
      </c>
      <c r="G27" s="167">
        <f t="shared" si="13"/>
        <v>0</v>
      </c>
      <c r="H27" s="149">
        <v>0</v>
      </c>
      <c r="I27" s="149">
        <f t="shared" si="7"/>
        <v>0</v>
      </c>
      <c r="J27" s="149">
        <v>0</v>
      </c>
      <c r="K27" s="149">
        <f t="shared" si="8"/>
        <v>0</v>
      </c>
      <c r="L27" s="149">
        <v>21</v>
      </c>
      <c r="M27" s="149">
        <f t="shared" si="9"/>
        <v>0</v>
      </c>
      <c r="N27" s="149">
        <v>0</v>
      </c>
      <c r="O27" s="149">
        <f t="shared" si="10"/>
        <v>0</v>
      </c>
      <c r="P27" s="149">
        <v>0</v>
      </c>
      <c r="Q27" s="149">
        <f t="shared" si="11"/>
        <v>0</v>
      </c>
      <c r="R27" s="149"/>
      <c r="S27" s="149" t="s">
        <v>87</v>
      </c>
      <c r="T27" s="149" t="s">
        <v>88</v>
      </c>
      <c r="U27" s="149">
        <v>0</v>
      </c>
      <c r="V27" s="149">
        <f t="shared" si="12"/>
        <v>0</v>
      </c>
      <c r="W27" s="149"/>
      <c r="X27" s="149" t="s">
        <v>111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112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62">
        <v>18</v>
      </c>
      <c r="B28" s="163" t="s">
        <v>124</v>
      </c>
      <c r="C28" s="169" t="s">
        <v>125</v>
      </c>
      <c r="D28" s="164" t="s">
        <v>86</v>
      </c>
      <c r="E28" s="165">
        <v>1</v>
      </c>
      <c r="F28" s="166">
        <v>0</v>
      </c>
      <c r="G28" s="167">
        <f t="shared" si="13"/>
        <v>0</v>
      </c>
      <c r="H28" s="149">
        <v>0</v>
      </c>
      <c r="I28" s="149">
        <f t="shared" si="7"/>
        <v>0</v>
      </c>
      <c r="J28" s="149">
        <v>0</v>
      </c>
      <c r="K28" s="149">
        <f t="shared" si="8"/>
        <v>0</v>
      </c>
      <c r="L28" s="149">
        <v>21</v>
      </c>
      <c r="M28" s="149">
        <f t="shared" si="9"/>
        <v>0</v>
      </c>
      <c r="N28" s="149">
        <v>0</v>
      </c>
      <c r="O28" s="149">
        <f t="shared" si="10"/>
        <v>0</v>
      </c>
      <c r="P28" s="149">
        <v>0</v>
      </c>
      <c r="Q28" s="149">
        <f t="shared" si="11"/>
        <v>0</v>
      </c>
      <c r="R28" s="149"/>
      <c r="S28" s="149" t="s">
        <v>87</v>
      </c>
      <c r="T28" s="149" t="s">
        <v>88</v>
      </c>
      <c r="U28" s="149">
        <v>0</v>
      </c>
      <c r="V28" s="149">
        <f t="shared" si="12"/>
        <v>0</v>
      </c>
      <c r="W28" s="149"/>
      <c r="X28" s="149" t="s">
        <v>111</v>
      </c>
      <c r="Y28" s="146"/>
      <c r="Z28" s="146"/>
      <c r="AA28" s="146"/>
      <c r="AB28" s="146"/>
      <c r="AC28" s="146"/>
      <c r="AD28" s="146"/>
      <c r="AE28" s="146"/>
      <c r="AF28" s="146"/>
      <c r="AG28" s="146" t="s">
        <v>112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62">
        <v>19</v>
      </c>
      <c r="B29" s="163" t="s">
        <v>126</v>
      </c>
      <c r="C29" s="169" t="s">
        <v>127</v>
      </c>
      <c r="D29" s="164" t="s">
        <v>86</v>
      </c>
      <c r="E29" s="165">
        <v>1</v>
      </c>
      <c r="F29" s="166">
        <v>0</v>
      </c>
      <c r="G29" s="167">
        <f t="shared" si="13"/>
        <v>0</v>
      </c>
      <c r="H29" s="149">
        <v>0</v>
      </c>
      <c r="I29" s="149">
        <f t="shared" si="7"/>
        <v>0</v>
      </c>
      <c r="J29" s="149">
        <v>5000</v>
      </c>
      <c r="K29" s="149">
        <f t="shared" si="8"/>
        <v>5000</v>
      </c>
      <c r="L29" s="149">
        <v>21</v>
      </c>
      <c r="M29" s="149">
        <f t="shared" si="9"/>
        <v>0</v>
      </c>
      <c r="N29" s="149">
        <v>0</v>
      </c>
      <c r="O29" s="149">
        <f t="shared" si="10"/>
        <v>0</v>
      </c>
      <c r="P29" s="149">
        <v>0</v>
      </c>
      <c r="Q29" s="149">
        <f t="shared" si="11"/>
        <v>0</v>
      </c>
      <c r="R29" s="149"/>
      <c r="S29" s="149" t="s">
        <v>87</v>
      </c>
      <c r="T29" s="149" t="s">
        <v>88</v>
      </c>
      <c r="U29" s="149">
        <v>0</v>
      </c>
      <c r="V29" s="149">
        <f t="shared" si="12"/>
        <v>0</v>
      </c>
      <c r="W29" s="149"/>
      <c r="X29" s="149" t="s">
        <v>111</v>
      </c>
      <c r="Y29" s="146"/>
      <c r="Z29" s="146"/>
      <c r="AA29" s="146"/>
      <c r="AB29" s="146"/>
      <c r="AC29" s="146"/>
      <c r="AD29" s="146"/>
      <c r="AE29" s="146"/>
      <c r="AF29" s="146"/>
      <c r="AG29" s="146" t="s">
        <v>112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62">
        <v>20</v>
      </c>
      <c r="B30" s="163" t="s">
        <v>128</v>
      </c>
      <c r="C30" s="169" t="s">
        <v>129</v>
      </c>
      <c r="D30" s="164" t="s">
        <v>86</v>
      </c>
      <c r="E30" s="165">
        <v>1</v>
      </c>
      <c r="F30" s="166">
        <v>0</v>
      </c>
      <c r="G30" s="167">
        <f t="shared" si="13"/>
        <v>0</v>
      </c>
      <c r="H30" s="149">
        <v>0</v>
      </c>
      <c r="I30" s="149">
        <f t="shared" si="7"/>
        <v>0</v>
      </c>
      <c r="J30" s="149">
        <v>0</v>
      </c>
      <c r="K30" s="149">
        <f t="shared" si="8"/>
        <v>0</v>
      </c>
      <c r="L30" s="149">
        <v>21</v>
      </c>
      <c r="M30" s="149">
        <f t="shared" si="9"/>
        <v>0</v>
      </c>
      <c r="N30" s="149">
        <v>0</v>
      </c>
      <c r="O30" s="149">
        <f t="shared" si="10"/>
        <v>0</v>
      </c>
      <c r="P30" s="149">
        <v>0</v>
      </c>
      <c r="Q30" s="149">
        <f t="shared" si="11"/>
        <v>0</v>
      </c>
      <c r="R30" s="149"/>
      <c r="S30" s="149" t="s">
        <v>87</v>
      </c>
      <c r="T30" s="149" t="s">
        <v>88</v>
      </c>
      <c r="U30" s="149">
        <v>0</v>
      </c>
      <c r="V30" s="149">
        <f t="shared" si="12"/>
        <v>0</v>
      </c>
      <c r="W30" s="149"/>
      <c r="X30" s="149" t="s">
        <v>89</v>
      </c>
      <c r="Y30" s="146"/>
      <c r="Z30" s="173"/>
      <c r="AA30" s="146"/>
      <c r="AB30" s="146"/>
      <c r="AC30" s="146"/>
      <c r="AD30" s="146"/>
      <c r="AE30" s="146"/>
      <c r="AF30" s="146"/>
      <c r="AG30" s="146" t="s">
        <v>90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">
      <c r="A31" s="162">
        <v>21</v>
      </c>
      <c r="B31" s="163" t="s">
        <v>150</v>
      </c>
      <c r="C31" s="169" t="s">
        <v>131</v>
      </c>
      <c r="D31" s="164" t="s">
        <v>86</v>
      </c>
      <c r="E31" s="165">
        <v>1</v>
      </c>
      <c r="F31" s="166">
        <v>0</v>
      </c>
      <c r="G31" s="167">
        <f t="shared" si="13"/>
        <v>0</v>
      </c>
      <c r="H31" s="149">
        <v>550</v>
      </c>
      <c r="I31" s="149">
        <f t="shared" si="7"/>
        <v>2200</v>
      </c>
      <c r="J31" s="149">
        <v>0</v>
      </c>
      <c r="K31" s="149">
        <f t="shared" si="8"/>
        <v>0</v>
      </c>
      <c r="L31" s="149">
        <v>21</v>
      </c>
      <c r="M31" s="149">
        <f t="shared" si="9"/>
        <v>0</v>
      </c>
      <c r="N31" s="149">
        <v>0</v>
      </c>
      <c r="O31" s="149">
        <f t="shared" si="10"/>
        <v>0</v>
      </c>
      <c r="P31" s="149">
        <v>0</v>
      </c>
      <c r="Q31" s="149">
        <f t="shared" si="11"/>
        <v>0</v>
      </c>
      <c r="R31" s="149"/>
      <c r="S31" s="149" t="s">
        <v>87</v>
      </c>
      <c r="T31" s="149" t="s">
        <v>88</v>
      </c>
      <c r="U31" s="149">
        <v>0</v>
      </c>
      <c r="V31" s="149">
        <f t="shared" si="12"/>
        <v>0</v>
      </c>
      <c r="W31" s="149"/>
      <c r="X31" s="149" t="s">
        <v>89</v>
      </c>
      <c r="Y31" s="146"/>
      <c r="Z31" s="146"/>
      <c r="AA31" s="146"/>
      <c r="AB31" s="146"/>
      <c r="AC31" s="146"/>
      <c r="AD31" s="146"/>
      <c r="AE31" s="146"/>
      <c r="AF31" s="146"/>
      <c r="AG31" s="146" t="s">
        <v>90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x14ac:dyDescent="0.2">
      <c r="A32" s="162">
        <v>22</v>
      </c>
      <c r="B32" s="163" t="s">
        <v>130</v>
      </c>
      <c r="C32" s="169" t="s">
        <v>132</v>
      </c>
      <c r="D32" s="164" t="s">
        <v>133</v>
      </c>
      <c r="E32" s="165">
        <v>4</v>
      </c>
      <c r="F32" s="166">
        <v>0</v>
      </c>
      <c r="G32" s="167">
        <f t="shared" si="13"/>
        <v>0</v>
      </c>
      <c r="H32" s="150"/>
      <c r="I32" s="150">
        <f>SUM(I33:I37)</f>
        <v>7170</v>
      </c>
      <c r="J32" s="150"/>
      <c r="K32" s="150">
        <f>SUM(K33:K37)</f>
        <v>0</v>
      </c>
      <c r="L32" s="150"/>
      <c r="M32" s="150">
        <f>SUM(M33:M37)</f>
        <v>0</v>
      </c>
      <c r="N32" s="150"/>
      <c r="O32" s="150">
        <f>SUM(O33:O37)</f>
        <v>0</v>
      </c>
      <c r="P32" s="150"/>
      <c r="Q32" s="150">
        <f>SUM(Q33:Q37)</f>
        <v>0</v>
      </c>
      <c r="R32" s="150"/>
      <c r="S32" s="150"/>
      <c r="T32" s="150"/>
      <c r="U32" s="150"/>
      <c r="V32" s="150">
        <f>SUM(V33:V37)</f>
        <v>0</v>
      </c>
      <c r="W32" s="150"/>
      <c r="X32" s="150"/>
      <c r="AG32" t="s">
        <v>83</v>
      </c>
    </row>
    <row r="33" spans="1:60" outlineLevel="1" x14ac:dyDescent="0.2">
      <c r="A33" s="151" t="s">
        <v>82</v>
      </c>
      <c r="B33" s="152" t="s">
        <v>56</v>
      </c>
      <c r="C33" s="168" t="s">
        <v>29</v>
      </c>
      <c r="D33" s="153"/>
      <c r="E33" s="154"/>
      <c r="F33" s="155"/>
      <c r="G33" s="156">
        <f>SUMIF(AG33:AG37,"&lt;&gt;NOR",G34:G38)</f>
        <v>0</v>
      </c>
      <c r="H33" s="149">
        <v>0</v>
      </c>
      <c r="I33" s="149">
        <f>ROUND(E34*H33,2)</f>
        <v>0</v>
      </c>
      <c r="J33" s="149">
        <v>0</v>
      </c>
      <c r="K33" s="149">
        <f>ROUND(E34*J33,2)</f>
        <v>0</v>
      </c>
      <c r="L33" s="149">
        <v>21</v>
      </c>
      <c r="M33" s="149">
        <f>G34*(1+L33/100)</f>
        <v>0</v>
      </c>
      <c r="N33" s="149">
        <v>0</v>
      </c>
      <c r="O33" s="149">
        <f>ROUND(E34*N33,2)</f>
        <v>0</v>
      </c>
      <c r="P33" s="149">
        <v>0</v>
      </c>
      <c r="Q33" s="149">
        <f>ROUND(E34*P33,2)</f>
        <v>0</v>
      </c>
      <c r="R33" s="149"/>
      <c r="S33" s="149" t="s">
        <v>87</v>
      </c>
      <c r="T33" s="149" t="s">
        <v>88</v>
      </c>
      <c r="U33" s="149">
        <v>0</v>
      </c>
      <c r="V33" s="149">
        <f>ROUND(E34*U33,2)</f>
        <v>0</v>
      </c>
      <c r="W33" s="149"/>
      <c r="X33" s="149" t="s">
        <v>89</v>
      </c>
      <c r="Y33" s="146"/>
      <c r="Z33" s="173"/>
      <c r="AA33" s="146"/>
      <c r="AB33" s="146"/>
      <c r="AC33" s="146"/>
      <c r="AD33" s="146"/>
      <c r="AE33" s="146"/>
      <c r="AF33" s="146"/>
      <c r="AG33" s="146" t="s">
        <v>90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62">
        <v>23</v>
      </c>
      <c r="B34" s="163" t="s">
        <v>134</v>
      </c>
      <c r="C34" s="169" t="s">
        <v>135</v>
      </c>
      <c r="D34" s="164" t="s">
        <v>86</v>
      </c>
      <c r="E34" s="165">
        <v>1</v>
      </c>
      <c r="F34" s="166">
        <v>0</v>
      </c>
      <c r="G34" s="167">
        <f>ROUND(E34*F34,2)</f>
        <v>0</v>
      </c>
      <c r="H34" s="149">
        <v>500</v>
      </c>
      <c r="I34" s="149">
        <f>ROUND(E35*H34,2)</f>
        <v>4000</v>
      </c>
      <c r="J34" s="149">
        <v>0</v>
      </c>
      <c r="K34" s="149">
        <f>ROUND(E35*J34,2)</f>
        <v>0</v>
      </c>
      <c r="L34" s="149">
        <v>21</v>
      </c>
      <c r="M34" s="149">
        <f>G35*(1+L34/100)</f>
        <v>0</v>
      </c>
      <c r="N34" s="149">
        <v>0</v>
      </c>
      <c r="O34" s="149">
        <f>ROUND(E35*N34,2)</f>
        <v>0</v>
      </c>
      <c r="P34" s="149">
        <v>0</v>
      </c>
      <c r="Q34" s="149">
        <f>ROUND(E35*P34,2)</f>
        <v>0</v>
      </c>
      <c r="R34" s="149"/>
      <c r="S34" s="149" t="s">
        <v>87</v>
      </c>
      <c r="T34" s="149" t="s">
        <v>88</v>
      </c>
      <c r="U34" s="149">
        <v>0</v>
      </c>
      <c r="V34" s="149">
        <f>ROUND(E35*U34,2)</f>
        <v>0</v>
      </c>
      <c r="W34" s="149"/>
      <c r="X34" s="149" t="s">
        <v>89</v>
      </c>
      <c r="Y34" s="146"/>
      <c r="Z34" s="146"/>
      <c r="AA34" s="146"/>
      <c r="AB34" s="146"/>
      <c r="AC34" s="146"/>
      <c r="AD34" s="146"/>
      <c r="AE34" s="146"/>
      <c r="AF34" s="146"/>
      <c r="AG34" s="146" t="s">
        <v>90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62">
        <v>24</v>
      </c>
      <c r="B35" s="163" t="s">
        <v>136</v>
      </c>
      <c r="C35" s="169" t="s">
        <v>137</v>
      </c>
      <c r="D35" s="164" t="s">
        <v>119</v>
      </c>
      <c r="E35" s="165">
        <v>8</v>
      </c>
      <c r="F35" s="166">
        <v>0</v>
      </c>
      <c r="G35" s="167">
        <f>ROUND(E35*F35,2)</f>
        <v>0</v>
      </c>
      <c r="H35" s="149">
        <v>90</v>
      </c>
      <c r="I35" s="149">
        <f>ROUND(E36*H35,2)</f>
        <v>1170</v>
      </c>
      <c r="J35" s="149">
        <v>0</v>
      </c>
      <c r="K35" s="149">
        <f>ROUND(E36*J35,2)</f>
        <v>0</v>
      </c>
      <c r="L35" s="149">
        <v>21</v>
      </c>
      <c r="M35" s="149">
        <f>G36*(1+L35/100)</f>
        <v>0</v>
      </c>
      <c r="N35" s="149">
        <v>0</v>
      </c>
      <c r="O35" s="149">
        <f>ROUND(E36*N35,2)</f>
        <v>0</v>
      </c>
      <c r="P35" s="149">
        <v>0</v>
      </c>
      <c r="Q35" s="149">
        <f>ROUND(E36*P35,2)</f>
        <v>0</v>
      </c>
      <c r="R35" s="149"/>
      <c r="S35" s="149" t="s">
        <v>87</v>
      </c>
      <c r="T35" s="149" t="s">
        <v>88</v>
      </c>
      <c r="U35" s="149">
        <v>0</v>
      </c>
      <c r="V35" s="149">
        <f>ROUND(E36*U35,2)</f>
        <v>0</v>
      </c>
      <c r="W35" s="149"/>
      <c r="X35" s="149" t="s">
        <v>89</v>
      </c>
      <c r="Y35" s="146"/>
      <c r="Z35" s="146"/>
      <c r="AA35" s="146"/>
      <c r="AB35" s="146"/>
      <c r="AC35" s="146"/>
      <c r="AD35" s="146"/>
      <c r="AE35" s="146"/>
      <c r="AF35" s="146"/>
      <c r="AG35" s="146" t="s">
        <v>90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62">
        <v>25</v>
      </c>
      <c r="B36" s="163" t="s">
        <v>138</v>
      </c>
      <c r="C36" s="169" t="s">
        <v>139</v>
      </c>
      <c r="D36" s="164" t="s">
        <v>86</v>
      </c>
      <c r="E36" s="165">
        <v>13</v>
      </c>
      <c r="F36" s="166">
        <v>0</v>
      </c>
      <c r="G36" s="167">
        <f>ROUND(E36*F36,2)</f>
        <v>0</v>
      </c>
      <c r="H36" s="149">
        <v>500</v>
      </c>
      <c r="I36" s="149">
        <f>ROUND(E37*H36,2)</f>
        <v>2000</v>
      </c>
      <c r="J36" s="149">
        <v>0</v>
      </c>
      <c r="K36" s="149">
        <f>ROUND(E37*J36,2)</f>
        <v>0</v>
      </c>
      <c r="L36" s="149">
        <v>21</v>
      </c>
      <c r="M36" s="149">
        <f>G37*(1+L36/100)</f>
        <v>0</v>
      </c>
      <c r="N36" s="149">
        <v>0</v>
      </c>
      <c r="O36" s="149">
        <f>ROUND(E37*N36,2)</f>
        <v>0</v>
      </c>
      <c r="P36" s="149">
        <v>0</v>
      </c>
      <c r="Q36" s="149">
        <f>ROUND(E37*P36,2)</f>
        <v>0</v>
      </c>
      <c r="R36" s="149"/>
      <c r="S36" s="149" t="s">
        <v>87</v>
      </c>
      <c r="T36" s="149" t="s">
        <v>88</v>
      </c>
      <c r="U36" s="149">
        <v>0</v>
      </c>
      <c r="V36" s="149">
        <f>ROUND(E37*U36,2)</f>
        <v>0</v>
      </c>
      <c r="W36" s="149"/>
      <c r="X36" s="149" t="s">
        <v>89</v>
      </c>
      <c r="Y36" s="146"/>
      <c r="Z36" s="146"/>
      <c r="AA36" s="146"/>
      <c r="AB36" s="146"/>
      <c r="AC36" s="146"/>
      <c r="AD36" s="146"/>
      <c r="AE36" s="146"/>
      <c r="AF36" s="146"/>
      <c r="AG36" s="146" t="s">
        <v>90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62">
        <v>26</v>
      </c>
      <c r="B37" s="163" t="s">
        <v>140</v>
      </c>
      <c r="C37" s="169" t="s">
        <v>141</v>
      </c>
      <c r="D37" s="164" t="s">
        <v>119</v>
      </c>
      <c r="E37" s="165">
        <v>4</v>
      </c>
      <c r="F37" s="166">
        <v>0</v>
      </c>
      <c r="G37" s="167">
        <f>ROUND(E37*F37,2)</f>
        <v>0</v>
      </c>
      <c r="H37" s="149">
        <v>0</v>
      </c>
      <c r="I37" s="149">
        <f>ROUND(E38*H37,2)</f>
        <v>0</v>
      </c>
      <c r="J37" s="149">
        <v>0</v>
      </c>
      <c r="K37" s="149">
        <f>ROUND(E38*J37,2)</f>
        <v>0</v>
      </c>
      <c r="L37" s="149">
        <v>21</v>
      </c>
      <c r="M37" s="149">
        <f>G38*(1+L37/100)</f>
        <v>0</v>
      </c>
      <c r="N37" s="149">
        <v>0</v>
      </c>
      <c r="O37" s="149">
        <f>ROUND(E38*N37,2)</f>
        <v>0</v>
      </c>
      <c r="P37" s="149">
        <v>0</v>
      </c>
      <c r="Q37" s="149">
        <f>ROUND(E38*P37,2)</f>
        <v>0</v>
      </c>
      <c r="R37" s="149"/>
      <c r="S37" s="149" t="s">
        <v>87</v>
      </c>
      <c r="T37" s="149" t="s">
        <v>88</v>
      </c>
      <c r="U37" s="149">
        <v>0</v>
      </c>
      <c r="V37" s="149">
        <f>ROUND(E38*U37,2)</f>
        <v>0</v>
      </c>
      <c r="W37" s="149"/>
      <c r="X37" s="149" t="s">
        <v>89</v>
      </c>
      <c r="Y37" s="146"/>
      <c r="Z37" s="146"/>
      <c r="AA37" s="146"/>
      <c r="AB37" s="146"/>
      <c r="AC37" s="146"/>
      <c r="AD37" s="146"/>
      <c r="AE37" s="146"/>
      <c r="AF37" s="146"/>
      <c r="AG37" s="146" t="s">
        <v>90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ht="22.5" x14ac:dyDescent="0.2">
      <c r="A38" s="162">
        <v>27</v>
      </c>
      <c r="B38" s="157" t="s">
        <v>151</v>
      </c>
      <c r="C38" s="170" t="s">
        <v>146</v>
      </c>
      <c r="D38" s="158" t="s">
        <v>86</v>
      </c>
      <c r="E38" s="159">
        <v>1</v>
      </c>
      <c r="F38" s="160">
        <v>0</v>
      </c>
      <c r="G38" s="161">
        <f>ROUND(E38*F38,2)</f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AE38">
        <v>15</v>
      </c>
      <c r="AF38">
        <v>21</v>
      </c>
      <c r="AG38" t="s">
        <v>69</v>
      </c>
    </row>
    <row r="39" spans="1:60" x14ac:dyDescent="0.2">
      <c r="A39" s="3"/>
      <c r="B39" s="4"/>
      <c r="C39" s="171"/>
      <c r="D39" s="6"/>
      <c r="E39" s="3"/>
      <c r="F39" s="3"/>
      <c r="G39" s="3"/>
      <c r="AG39" t="s">
        <v>142</v>
      </c>
    </row>
    <row r="40" spans="1:60" x14ac:dyDescent="0.2">
      <c r="C40" s="172"/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</sheetData>
  <mergeCells count="4">
    <mergeCell ref="A1:G1"/>
    <mergeCell ref="C2:G2"/>
    <mergeCell ref="C3:G3"/>
    <mergeCell ref="C4:G4"/>
  </mergeCells>
  <phoneticPr fontId="16" type="noConversion"/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Výkaz výměr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'Výkaz výměr'!Názvy_tisku</vt:lpstr>
      <vt:lpstr>oadresa</vt:lpstr>
      <vt:lpstr>Stavba!Objednatel</vt:lpstr>
      <vt:lpstr>Stavba!Objekt</vt:lpstr>
      <vt:lpstr>Stavba!Oblast_tisku</vt:lpstr>
      <vt:lpstr>'Výkaz výměr'!Oblast_tisku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Adéla</dc:creator>
  <cp:lastModifiedBy>Adéla</cp:lastModifiedBy>
  <cp:lastPrinted>2022-11-11T20:13:46Z</cp:lastPrinted>
  <dcterms:created xsi:type="dcterms:W3CDTF">2009-04-08T07:15:50Z</dcterms:created>
  <dcterms:modified xsi:type="dcterms:W3CDTF">2022-11-11T20:14:59Z</dcterms:modified>
</cp:coreProperties>
</file>