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IS0002 - DEMOLICE OBJEKTU..." sheetId="2" r:id="rId2"/>
  </sheets>
  <definedNames>
    <definedName name="_xlnm.Print_Area" localSheetId="0">'Rekapitulace stavby'!$D$4:$AO$76,'Rekapitulace stavby'!$C$82:$AQ$96</definedName>
    <definedName name="_xlnm._FilterDatabase" localSheetId="1" hidden="1">'IS0002 - DEMOLICE OBJEKTU...'!$C$124:$K$291</definedName>
    <definedName name="_xlnm.Print_Area" localSheetId="1">'IS0002 - DEMOLICE OBJEKTU...'!$C$114:$K$291</definedName>
    <definedName name="_xlnm.Print_Titles" localSheetId="0">'Rekapitulace stavby'!$92:$92</definedName>
    <definedName name="_xlnm.Print_Titles" localSheetId="1">'IS0002 - DEMOLICE OBJEKTU...'!$124:$124</definedName>
  </definedNames>
  <calcPr fullCalcOnLoad="1"/>
</workbook>
</file>

<file path=xl/sharedStrings.xml><?xml version="1.0" encoding="utf-8"?>
<sst xmlns="http://schemas.openxmlformats.org/spreadsheetml/2006/main" count="1880" uniqueCount="411">
  <si>
    <t>Export Komplet</t>
  </si>
  <si>
    <t/>
  </si>
  <si>
    <t>2.0</t>
  </si>
  <si>
    <t>ZAMOK</t>
  </si>
  <si>
    <t>False</t>
  </si>
  <si>
    <t>{304919a1-8ee1-4009-b97f-ba6253a2fd29}</t>
  </si>
  <si>
    <t>0,01</t>
  </si>
  <si>
    <t>21</t>
  </si>
  <si>
    <t>15</t>
  </si>
  <si>
    <t>REKAPITULACE STAVBY</t>
  </si>
  <si>
    <t>v ---  níže se nacházejí doplnkové a pomocné údaje k sestavám  --- v</t>
  </si>
  <si>
    <t>Návod na vyplnění</t>
  </si>
  <si>
    <t>0,001</t>
  </si>
  <si>
    <t>Kód:</t>
  </si>
  <si>
    <t>IS0002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</si>
  <si>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</si>
  <si>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</si>
  <si>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DEMOLICE OBJEKTU RODINNÉHO DOMU NA ULICI ŠKOLNÍ 1517/18, P.Č. 117/1 K.Ú. BŘECLAV</t>
  </si>
  <si>
    <t>KSO:</t>
  </si>
  <si>
    <t>CC-CZ:</t>
  </si>
  <si>
    <t>Místo:</t>
  </si>
  <si>
    <t xml:space="preserve"> </t>
  </si>
  <si>
    <t>Datum:</t>
  </si>
  <si>
    <t>7. 1. 2021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</si>
  <si>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</si>
  <si>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</si>
  <si>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</si>
  <si>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</si>
  <si>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</si>
  <si>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</si>
  <si>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</si>
  <si>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</si>
  <si>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</si>
  <si>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</si>
  <si>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</si>
  <si>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</si>
  <si>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</si>
  <si>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</si>
  <si>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</si>
  <si>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</si>
  <si>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</si>
  <si>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</si>
  <si>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</si>
  <si>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</si>
  <si>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</si>
  <si>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</si>
  <si>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</si>
  <si>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</si>
  <si>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</si>
  <si>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</si>
  <si>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</si>
  <si>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</si>
  <si>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</si>
  <si>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</si>
  <si>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</si>
  <si>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</si>
  <si>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</si>
  <si>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</si>
  <si>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</si>
  <si>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</si>
  <si>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</si>
  <si>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</si>
  <si>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</si>
  <si>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</si>
  <si>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</si>
  <si>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</si>
  <si>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</si>
  <si>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</si>
  <si>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</si>
  <si>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</si>
  <si>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</si>
  <si>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</si>
  <si>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</si>
  <si>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</si>
  <si>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</si>
  <si>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</si>
  <si>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</si>
  <si>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</si>
  <si>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</si>
  <si>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</si>
  <si>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</si>
  <si>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</si>
  <si>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</si>
  <si>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</si>
  <si>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</si>
  <si>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</si>
  <si>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</si>
  <si>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</si>
  <si>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</si>
  <si>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</si>
  <si>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</si>
  <si>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PSV - Práce a dodávky PSV</t>
  </si>
  <si>
    <t xml:space="preserve">    711 - Izolace proti vodě, vlhkosti a plynům</t>
  </si>
  <si>
    <t xml:space="preserve">    725 - Zdravotechnika - zařizovací předměty</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</si>
  <si>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</si>
  <si>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</si>
  <si>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</si>
  <si>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</si>
  <si>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</si>
  <si>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</si>
  <si>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</si>
  <si>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</si>
  <si>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</si>
  <si>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</si>
  <si>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</si>
  <si>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</si>
  <si>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</si>
  <si>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</si>
  <si>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</si>
  <si>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</si>
  <si>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</si>
  <si>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</si>
  <si>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</si>
  <si>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</si>
  <si>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</si>
  <si>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</si>
  <si>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</si>
  <si>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</si>
  <si>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113107172</t>
  </si>
  <si>
    <t>Odstranění podkladů nebo krytů strojně plochy jednotlivě přes 50 m2 do 200 m2 s přemístěním hmot na skládku na vzdálenost do 20 m nebo s naložením na dopravní prostředek z betonu prostého, o tl. vrstvy přes 150 do 300 mm</t>
  </si>
  <si>
    <t>m2</t>
  </si>
  <si>
    <t>CS ÚRS 2020 01</t>
  </si>
  <si>
    <t>4</t>
  </si>
  <si>
    <t>820538748</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</si>
  <si>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</si>
  <si>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</si>
  <si>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</si>
  <si>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"stáv.bet.plochy ve dvoře"150,9</t>
  </si>
  <si>
    <t>174151101</t>
  </si>
  <si>
    <t>Zásyp sypaninou z jakékoliv horniny strojně s uložením výkopku ve vrstvách se zhutněním jam, šachet, rýh nebo kolem objektů v těchto vykopávkách</t>
  </si>
  <si>
    <t>m3</t>
  </si>
  <si>
    <t>-799725178</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</si>
  <si>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</si>
  <si>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jímky a sklepů sutí - odhad"44+60+35</t>
  </si>
  <si>
    <t>9</t>
  </si>
  <si>
    <t>Ostatní konstrukce a práce, bourání</t>
  </si>
  <si>
    <t>3</t>
  </si>
  <si>
    <t>961044111</t>
  </si>
  <si>
    <t>Bourání základů z betonu  prostého</t>
  </si>
  <si>
    <t>-1649528713</t>
  </si>
  <si>
    <t>"přední RD - základy"42,9*0,3</t>
  </si>
  <si>
    <t>"zadní RD - základy"(39*0,5)*0,3</t>
  </si>
  <si>
    <t>(6,15*1,2)*0,3</t>
  </si>
  <si>
    <t>"zadní RD - schody"2,3*1,5*0,15</t>
  </si>
  <si>
    <t>2,3*1,3*0,15</t>
  </si>
  <si>
    <t>"zadní RD - P1"44,57*0,1</t>
  </si>
  <si>
    <t>"přední RD - průjezd"27,81*0,15</t>
  </si>
  <si>
    <t>Součet</t>
  </si>
  <si>
    <t>962031132</t>
  </si>
  <si>
    <t>Bourání příček z cihel, tvárnic nebo příčkovek  z cihel pálených, plných nebo dutých na maltu vápennou nebo vápenocementovou, tl. do 100 mm</t>
  </si>
  <si>
    <t>1431802311</t>
  </si>
  <si>
    <t>"přední RD"28,92+4,29</t>
  </si>
  <si>
    <t>5</t>
  </si>
  <si>
    <t>962031133</t>
  </si>
  <si>
    <t>Bourání příček z cihel, tvárnic nebo příčkovek  z cihel pálených, plných nebo dutých na maltu vápennou nebo vápenocementovou, tl. do 150 mm</t>
  </si>
  <si>
    <t>1885434402</t>
  </si>
  <si>
    <t>"štíty"24,9</t>
  </si>
  <si>
    <t>6</t>
  </si>
  <si>
    <t>962032231</t>
  </si>
  <si>
    <t>Bourání zdiva nadzákladového z cihel nebo tvárnic  z cihel pálených nebo vápenopískových, na maltu vápennou nebo vápenocementovou, objemu přes 1 m3</t>
  </si>
  <si>
    <t>-2015182895</t>
  </si>
  <si>
    <t xml:space="preserve">Poznámka k souboru cen:
1. Bourání pilířů o průřezu přes 0,36 m2 se oceňuje příslušnými cenami -2230, -2231, -2240, -2241,-2253 a -2254 jako bourání zdiva nadzákladového cihelného. </t>
  </si>
  <si>
    <t>"přední RD"(110,5+29,9+36,9)*0,3</t>
  </si>
  <si>
    <t>"zadní RD"(20,775+81,5+19,9+26,2)*0,3</t>
  </si>
  <si>
    <t>7</t>
  </si>
  <si>
    <t>962081141</t>
  </si>
  <si>
    <t>Bourání zdiva příček nebo vybourání otvorů  ze skleněných tvárnic, tl. do 150 mm</t>
  </si>
  <si>
    <t>367427381</t>
  </si>
  <si>
    <t>0,75*0,45</t>
  </si>
  <si>
    <t>8</t>
  </si>
  <si>
    <t>963013530</t>
  </si>
  <si>
    <t>Bourání stropů s keramickou výplní  jakékoliv tloušťky</t>
  </si>
  <si>
    <t>-906911726</t>
  </si>
  <si>
    <t xml:space="preserve">Poznámka k souboru cen:
1. Cenu lze použít i pro bourání stropů z pálených stropních vložek např. Miako apod. </t>
  </si>
  <si>
    <t>"zadní RD - S2"7,85*0,09</t>
  </si>
  <si>
    <t>964011211</t>
  </si>
  <si>
    <t>Vybourání železobetonových prefabrikovaných překladů  uložených ve zdivu, délky do 3 m, hmotnosti do 50 kg/m</t>
  </si>
  <si>
    <t>-465653575</t>
  </si>
  <si>
    <t xml:space="preserve">Poznámka k souboru cen:
1. Hmotnost železobetonových překladů se určuje z objemu překladu a objemové hmotnosti 2,4 t/m3. </t>
  </si>
  <si>
    <t>13*(1,25*0,14*0,14)</t>
  </si>
  <si>
    <t>27*0,14*0,14</t>
  </si>
  <si>
    <t>10</t>
  </si>
  <si>
    <t>964072231</t>
  </si>
  <si>
    <t>Vybourání válcovaných nosníků uložených ve zdivu  smíšeném nebo kamenném délky do 4 m, hmotnosti do 35 kg/m</t>
  </si>
  <si>
    <t>t</t>
  </si>
  <si>
    <t>1978186090</t>
  </si>
  <si>
    <t>"přední RD - P2"(9*3,5)*25/1000</t>
  </si>
  <si>
    <t>(3*3,2)*25/1000</t>
  </si>
  <si>
    <t>(2*3,5)*25/1000</t>
  </si>
  <si>
    <t>(2*2,8)*25/1000</t>
  </si>
  <si>
    <t>"zadní RD - P2"(14*3,5)*25/1000</t>
  </si>
  <si>
    <t>11</t>
  </si>
  <si>
    <t>964072331</t>
  </si>
  <si>
    <t>Vybourání válcovaných nosníků uložených ve zdivu  smíšeném nebo kamenném délky do 6 m, hmotnosti do 35 kg/m</t>
  </si>
  <si>
    <t>-666544506</t>
  </si>
  <si>
    <t>"přední RD - P2"(7*5)*25/1000</t>
  </si>
  <si>
    <t>12</t>
  </si>
  <si>
    <t>965042241</t>
  </si>
  <si>
    <t>Bourání mazanin betonových nebo z litého asfaltu tl. přes 100 mm, plochy přes 4 m2</t>
  </si>
  <si>
    <t>-1427548609</t>
  </si>
  <si>
    <t>"přední RD - P2"53,29*0,125</t>
  </si>
  <si>
    <t>"přední RD - P4"34,86*0,175</t>
  </si>
  <si>
    <t>"zadní RD - P2"39*0,125</t>
  </si>
  <si>
    <t>"zadní RD -S2"7,85*0,08</t>
  </si>
  <si>
    <t>"zadní RD - schody a vstup"7,2*0,2</t>
  </si>
  <si>
    <t>(4,4*1,2)*0,15</t>
  </si>
  <si>
    <t>1,56*0,15</t>
  </si>
  <si>
    <t>13</t>
  </si>
  <si>
    <t>965081223</t>
  </si>
  <si>
    <t>Bourání podlah z dlaždic bez podkladního lože nebo mazaniny, s jakoukoliv výplní spár keramických nebo xylolitových tl. přes 10 mm plochy přes 1 m2</t>
  </si>
  <si>
    <t>-1502662038</t>
  </si>
  <si>
    <t xml:space="preserve">Poznámka k souboru cen:
1. Odsekání soklíků se oceňuje cenami souboru cen 965 08. </t>
  </si>
  <si>
    <t>"přední RD - P4"34,86</t>
  </si>
  <si>
    <t>14</t>
  </si>
  <si>
    <t>965082923</t>
  </si>
  <si>
    <t>Odstranění násypu pod podlahami nebo ochranného násypu na střechách tl. do 100 mm, plochy přes 2 m2</t>
  </si>
  <si>
    <t>-1129229905</t>
  </si>
  <si>
    <t>"přední RD - P2"53,29*0,06</t>
  </si>
  <si>
    <t>"zadní RD - P2"39*0,06</t>
  </si>
  <si>
    <t>"zadní RD - S2"7,85*0,03</t>
  </si>
  <si>
    <t>968062356</t>
  </si>
  <si>
    <t>Vybourání dřevěných rámů oken s křídly, dveřních zárubní, vrat, stěn, ostění nebo obkladů  rámů oken s křídly dvojitých, plochy do 4 m2</t>
  </si>
  <si>
    <t>1202308050</t>
  </si>
  <si>
    <t xml:space="preserve">Poznámka k souboru cen:
1. V cenách -2244 až -2747 jsou započteny i náklady na vyvěšení křídel. </t>
  </si>
  <si>
    <t>"přední RD"3*(1,87*1,475)</t>
  </si>
  <si>
    <t>5*(1*1,3)</t>
  </si>
  <si>
    <t>"zadní RD"3*(1,8*1,35)</t>
  </si>
  <si>
    <t>1*1,25</t>
  </si>
  <si>
    <t>16</t>
  </si>
  <si>
    <t>968072244</t>
  </si>
  <si>
    <t>Vybourání kovových rámů oken s křídly, dveřních zárubní, vrat, stěn, ostění nebo obkladů  okenních rámů s křídly jednoduchých, plochy do 1 m2</t>
  </si>
  <si>
    <t>-1967407807</t>
  </si>
  <si>
    <t xml:space="preserve">Poznámka k souboru cen:
1. V cenách -2244 až -2559 jsou započteny i náklady na vyvěšení křídel. 2. Cenou -2641 se oceňuje i vybourání nosné ocelové konstrukce pro sádrokartonové příčky. </t>
  </si>
  <si>
    <t>"zadní RD"0,8*0,6</t>
  </si>
  <si>
    <t>2*(1,1*0,5)</t>
  </si>
  <si>
    <t>2*(1*0,7)</t>
  </si>
  <si>
    <t>"přední RD"2*(1,27*0,6)</t>
  </si>
  <si>
    <t>17</t>
  </si>
  <si>
    <t>968072455</t>
  </si>
  <si>
    <t>Vybourání kovových rámů oken s křídly, dveřních zárubní, vrat, stěn, ostění nebo obkladů  dveřních zárubní, plochy do 2 m2</t>
  </si>
  <si>
    <t>-1851912888</t>
  </si>
  <si>
    <t>"přední RD"2*(2*0,6)</t>
  </si>
  <si>
    <t>2*0,8</t>
  </si>
  <si>
    <t>4*(2*0,7)</t>
  </si>
  <si>
    <t>"zadní RD"4*(2*0,8)</t>
  </si>
  <si>
    <t>997</t>
  </si>
  <si>
    <t>Přesun sutě</t>
  </si>
  <si>
    <t>18</t>
  </si>
  <si>
    <t>997013111</t>
  </si>
  <si>
    <t>Vnitrostaveništní doprava suti a vybouraných hmot  vodorovně do 50 m svisle s použitím mechanizace pro budovy a haly výšky do 6 m</t>
  </si>
  <si>
    <t>1608418092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</si>
  <si>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</si>
  <si>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t>
  </si>
  <si>
    <t>997013501</t>
  </si>
  <si>
    <t>Odvoz suti a vybouraných hmot na skládku nebo meziskládku  se složením, na vzdálenost do 1 km</t>
  </si>
  <si>
    <t>-236962991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</si>
  <si>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</si>
  <si>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434,537-(139*2)</t>
  </si>
  <si>
    <t>20</t>
  </si>
  <si>
    <t>997013509</t>
  </si>
  <si>
    <t>Odvoz suti a vybouraných hmot na skládku nebo meziskládku  se složením, na vzdálenost Příplatek k ceně za každý další i započatý 1 km přes 1 km</t>
  </si>
  <si>
    <t>1572894013</t>
  </si>
  <si>
    <t>156,537*21</t>
  </si>
  <si>
    <t>997013601</t>
  </si>
  <si>
    <t>Poplatek za uložení stavebního odpadu na skládce (skládkovné) z prostého betonu zatříděného do Katalogu odpadů pod kódem 17 01 01</t>
  </si>
  <si>
    <t>-1655377104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</si>
  <si>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</si>
  <si>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"odpočet vybourané oceli 4,778t"84,701-4,778</t>
  </si>
  <si>
    <t>22</t>
  </si>
  <si>
    <t>997013603</t>
  </si>
  <si>
    <t>Poplatek za uložení stavebního odpadu na skládce (skládkovné) cihelného zatříděného do Katalogu odpadů pod kódem 17 01 02</t>
  </si>
  <si>
    <t>-75907147</t>
  </si>
  <si>
    <t>23</t>
  </si>
  <si>
    <t>997013631</t>
  </si>
  <si>
    <t>Poplatek za uložení stavebního odpadu na skládce (skládkovné) směsného stavebního a demoličního zatříděného do Katalogu odpadů pod kódem 17 09 04</t>
  </si>
  <si>
    <t>1544222293</t>
  </si>
  <si>
    <t>"vyklizení sklepních a bytových prostor vč.dvoru"5*6</t>
  </si>
  <si>
    <t>24</t>
  </si>
  <si>
    <t>997013811</t>
  </si>
  <si>
    <t>Poplatek za uložení stavebního odpadu na skládce (skládkovné) dřevěného zatříděného do Katalogu odpadů pod kódem 17 02 01</t>
  </si>
  <si>
    <t>-944953164</t>
  </si>
  <si>
    <t>25</t>
  </si>
  <si>
    <t>997013814</t>
  </si>
  <si>
    <t>Poplatek za uložení stavebního odpadu na skládce (skládkovné) z izolačních materiálů zatříděného do Katalogu odpadů pod kódem 17 06 04</t>
  </si>
  <si>
    <t>-1125667554</t>
  </si>
  <si>
    <t>PSV</t>
  </si>
  <si>
    <t>Práce a dodávky PSV</t>
  </si>
  <si>
    <t>711</t>
  </si>
  <si>
    <t>Izolace proti vodě, vlhkosti a plynům</t>
  </si>
  <si>
    <t>26</t>
  </si>
  <si>
    <t>711131811</t>
  </si>
  <si>
    <t>Odstranění izolace proti zemní vlhkosti  na ploše vodorovné V</t>
  </si>
  <si>
    <t>1743746532</t>
  </si>
  <si>
    <t xml:space="preserve">Poznámka k souboru cen:
1. Ceny se používají pro odstranění hydroizolačních pásů a folií bez rozlišení tloušťky a počtu vrstev. </t>
  </si>
  <si>
    <t>"zadní RD - S2"7,85</t>
  </si>
  <si>
    <t>725</t>
  </si>
  <si>
    <t>Zdravotechnika - zařizovací předměty</t>
  </si>
  <si>
    <t>27</t>
  </si>
  <si>
    <t>725110813</t>
  </si>
  <si>
    <t>Demontáž klozetů  dřepových</t>
  </si>
  <si>
    <t>soubor</t>
  </si>
  <si>
    <t>1786328381</t>
  </si>
  <si>
    <t>28</t>
  </si>
  <si>
    <t>725210821</t>
  </si>
  <si>
    <t>Demontáž umyvadel  bez výtokových armatur umyvadel</t>
  </si>
  <si>
    <t>-1952966042</t>
  </si>
  <si>
    <t>29</t>
  </si>
  <si>
    <t>725220842</t>
  </si>
  <si>
    <t>Demontáž van  ocelových volně stojících</t>
  </si>
  <si>
    <t>2097632183</t>
  </si>
  <si>
    <t>30</t>
  </si>
  <si>
    <t>725310823</t>
  </si>
  <si>
    <t>Demontáž dřezů jednodílných  bez výtokových armatur vestavěných v kuchyňských sestavách</t>
  </si>
  <si>
    <t>-2060974012</t>
  </si>
  <si>
    <t>762</t>
  </si>
  <si>
    <t>Konstrukce tesařské</t>
  </si>
  <si>
    <t>31</t>
  </si>
  <si>
    <t>762331812</t>
  </si>
  <si>
    <t>Demontáž vázaných konstrukcí krovů sklonu do 60°  z hranolů, hranolků, fošen, průřezové plochy přes 120 do 224 cm2</t>
  </si>
  <si>
    <t>m</t>
  </si>
  <si>
    <t>-929949090</t>
  </si>
  <si>
    <t>"přední RD - S1"280,1</t>
  </si>
  <si>
    <t>"přední RD - P3"73,2</t>
  </si>
  <si>
    <t>"zadní RD"53,1+24,8+24,8+24,8</t>
  </si>
  <si>
    <t>32</t>
  </si>
  <si>
    <t>762342812</t>
  </si>
  <si>
    <t>Demontáž bednění a laťování  laťování střech sklonu do 60° se všemi nadstřešními konstrukcemi, z latí průřezové plochy do 25 cm2 při osové vzdálenosti přes 0,22 do 0,50 m</t>
  </si>
  <si>
    <t>43285432</t>
  </si>
  <si>
    <t>"přední RD"171,1</t>
  </si>
  <si>
    <t>"zadní RD"15,695+28,37+24,8</t>
  </si>
  <si>
    <t>33</t>
  </si>
  <si>
    <t>762522811</t>
  </si>
  <si>
    <t>Demontáž podlah  s polštáři z prken tl. do 32 mm</t>
  </si>
  <si>
    <t>1792986731</t>
  </si>
  <si>
    <t>"přední RD - P2"53,29</t>
  </si>
  <si>
    <t>"zadní RD - P2"39</t>
  </si>
  <si>
    <t>34</t>
  </si>
  <si>
    <t>762811811</t>
  </si>
  <si>
    <t>Demontáž záklopů stropů vrchních a zapuštěných  z hrubých prken, tl. do 32 mm</t>
  </si>
  <si>
    <t>-1659226449</t>
  </si>
  <si>
    <t>"zadní RD - S3"15,695</t>
  </si>
  <si>
    <t>"zadní RD - S4"15,5</t>
  </si>
  <si>
    <t>"zadní RD - P3"12,96*2</t>
  </si>
  <si>
    <t>"přední RD - P3"121*2</t>
  </si>
  <si>
    <t>764</t>
  </si>
  <si>
    <t>Konstrukce klempířské</t>
  </si>
  <si>
    <t>35</t>
  </si>
  <si>
    <t>764001831</t>
  </si>
  <si>
    <t>Demontáž klempířských konstrukcí krytiny z taškových tabulí do suti</t>
  </si>
  <si>
    <t>218226233</t>
  </si>
  <si>
    <t>36</t>
  </si>
  <si>
    <t>764004801</t>
  </si>
  <si>
    <t>Demontáž klempířských konstrukcí žlabu podokapního do suti</t>
  </si>
  <si>
    <t>-493160688</t>
  </si>
  <si>
    <t>37</t>
  </si>
  <si>
    <t>764004861</t>
  </si>
  <si>
    <t>Demontáž klempířských konstrukcí svodu do suti</t>
  </si>
  <si>
    <t>-1487755796</t>
  </si>
  <si>
    <t>765</t>
  </si>
  <si>
    <t>Krytina skládaná</t>
  </si>
  <si>
    <t>38</t>
  </si>
  <si>
    <t>765111801</t>
  </si>
  <si>
    <t>Demontáž krytiny keramické  drážkové, sklonu do 30° na sucho do suti</t>
  </si>
  <si>
    <t>874743608</t>
  </si>
  <si>
    <t>"zadní RD"28,37+15,695</t>
  </si>
  <si>
    <t>39</t>
  </si>
  <si>
    <t>765111861</t>
  </si>
  <si>
    <t>Demontáž krytiny keramické  hřebenů a nároží, sklonu do 30° z hřebenáčů na sucho do suti</t>
  </si>
  <si>
    <t>-1935057295</t>
  </si>
  <si>
    <t>766</t>
  </si>
  <si>
    <t>Konstrukce truhlářské</t>
  </si>
  <si>
    <t>40</t>
  </si>
  <si>
    <t>766411811</t>
  </si>
  <si>
    <t>Demontáž obložení stěn  panely, plochy do 1,5 m2</t>
  </si>
  <si>
    <t>1028498708</t>
  </si>
  <si>
    <t xml:space="preserve">Poznámka k souboru cen:
1. Cenami nelze oceňovat demontáž obložení stěn výšky přes 2,5 m; tyto práce se oceňují cenami souboru cen 766 42-18 Demontáž obložení podhledů. </t>
  </si>
  <si>
    <t>"přední RD - štít"12,45</t>
  </si>
  <si>
    <t>41</t>
  </si>
  <si>
    <t>766411822</t>
  </si>
  <si>
    <t>Demontáž obložení stěn  podkladových roštů</t>
  </si>
  <si>
    <t>2117638065</t>
  </si>
  <si>
    <t>42</t>
  </si>
  <si>
    <t>766691914</t>
  </si>
  <si>
    <t>Ostatní práce  vyvěšení nebo zavěšení křídel s případným uložením a opětovným zavěšením po provedení stavebních změn dřevěných dveřních, plochy do 2 m2</t>
  </si>
  <si>
    <t>kus</t>
  </si>
  <si>
    <t>205772554</t>
  </si>
  <si>
    <t xml:space="preserve">Poznámka k souboru cen:
1. Ceny -1931 a -1932 lze užít jen pro křídlo mající současně obě jmenované funkce. </t>
  </si>
  <si>
    <t>7+4</t>
  </si>
  <si>
    <t>43</t>
  </si>
  <si>
    <t>766691918</t>
  </si>
  <si>
    <t>Ostatní práce  vyvěšení nebo zavěšení křídel s případným uložením a opětovným zavěšením po provedení stavebních změn dřevěných vratových, plochy přes 4 m2</t>
  </si>
  <si>
    <t>-1913725594</t>
  </si>
  <si>
    <t>767</t>
  </si>
  <si>
    <t>Konstrukce zámečnické</t>
  </si>
  <si>
    <t>44</t>
  </si>
  <si>
    <t>767132811</t>
  </si>
  <si>
    <t>Demontáž stěn a příček z plechů šroubovaných do suti</t>
  </si>
  <si>
    <t>1644468346</t>
  </si>
  <si>
    <t>"zadní RD - schody"5,52</t>
  </si>
  <si>
    <t>45</t>
  </si>
  <si>
    <t>767141800</t>
  </si>
  <si>
    <t>Demontáž konstrukcí pro beztmelé zasklení  se zasklením</t>
  </si>
  <si>
    <t>-1931042809</t>
  </si>
  <si>
    <t>"zadní RD - schody"16,86</t>
  </si>
  <si>
    <t>781</t>
  </si>
  <si>
    <t>Dokončovací práce - obklady</t>
  </si>
  <si>
    <t>46</t>
  </si>
  <si>
    <t>781471810</t>
  </si>
  <si>
    <t>Demontáž obkladů z dlaždic keramických kladených do malty</t>
  </si>
  <si>
    <t>-1460574639</t>
  </si>
  <si>
    <t>"přední RD"16,2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</si>
</sst>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spans="2:71" ht="12">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pans="1:57" s="3" customFormat="1" ht="14.4" customHeight="1">
      <c r="A29" s="3"/>
      <c r="B29" s="45"/>
      <c r="C29" s="46"/>
      <c r="D29" s="31" t="s">
        <v>37</v>
      </c>
      <c r="E29" s="46"/>
      <c r="F29" s="31" t="s">
        <v>38</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39</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40</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41</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IS0002</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DEMOLICE OBJEKTU RODINNÉHO DOMU NA ULICI ŠKOLNÍ 1517/18, P.Č. 117/1 K.Ú. BŘECLAV</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7. 1. 2021</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pans="1:57" s="2" customFormat="1" ht="15.15" customHeight="1">
      <c r="A90" s="37"/>
      <c r="B90" s="38"/>
      <c r="C90" s="31" t="s">
        <v>27</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72</v>
      </c>
      <c r="BT94" s="116" t="s">
        <v>73</v>
      </c>
      <c r="BV94" s="116" t="s">
        <v>74</v>
      </c>
      <c r="BW94" s="116" t="s">
        <v>5</v>
      </c>
      <c r="BX94" s="116" t="s">
        <v>75</v>
      </c>
      <c r="CL94" s="116" t="s">
        <v>1</v>
      </c>
    </row>
    <row r="95" spans="1:90" s="7" customFormat="1" ht="37.5" customHeight="1">
      <c r="A95" s="117" t="s">
        <v>76</v>
      </c>
      <c r="B95" s="118"/>
      <c r="C95" s="119"/>
      <c r="D95" s="120" t="s">
        <v>14</v>
      </c>
      <c r="E95" s="120"/>
      <c r="F95" s="120"/>
      <c r="G95" s="120"/>
      <c r="H95" s="120"/>
      <c r="I95" s="121"/>
      <c r="J95" s="120" t="s">
        <v>17</v>
      </c>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2">
        <f>'IS0002 - DEMOLICE OBJEKTU...'!J28</f>
        <v>0</v>
      </c>
      <c r="AH95" s="121"/>
      <c r="AI95" s="121"/>
      <c r="AJ95" s="121"/>
      <c r="AK95" s="121"/>
      <c r="AL95" s="121"/>
      <c r="AM95" s="121"/>
      <c r="AN95" s="122">
        <f>SUM(AG95,AT95)</f>
        <v>0</v>
      </c>
      <c r="AO95" s="121"/>
      <c r="AP95" s="121"/>
      <c r="AQ95" s="123" t="s">
        <v>77</v>
      </c>
      <c r="AR95" s="124"/>
      <c r="AS95" s="125">
        <v>0</v>
      </c>
      <c r="AT95" s="126">
        <f>ROUND(SUM(AV95:AW95),2)</f>
        <v>0</v>
      </c>
      <c r="AU95" s="127">
        <f>'IS0002 - DEMOLICE OBJEKTU...'!P125</f>
        <v>0</v>
      </c>
      <c r="AV95" s="126">
        <f>'IS0002 - DEMOLICE OBJEKTU...'!J31</f>
        <v>0</v>
      </c>
      <c r="AW95" s="126">
        <f>'IS0002 - DEMOLICE OBJEKTU...'!J32</f>
        <v>0</v>
      </c>
      <c r="AX95" s="126">
        <f>'IS0002 - DEMOLICE OBJEKTU...'!J33</f>
        <v>0</v>
      </c>
      <c r="AY95" s="126">
        <f>'IS0002 - DEMOLICE OBJEKTU...'!J34</f>
        <v>0</v>
      </c>
      <c r="AZ95" s="126">
        <f>'IS0002 - DEMOLICE OBJEKTU...'!F31</f>
        <v>0</v>
      </c>
      <c r="BA95" s="126">
        <f>'IS0002 - DEMOLICE OBJEKTU...'!F32</f>
        <v>0</v>
      </c>
      <c r="BB95" s="126">
        <f>'IS0002 - DEMOLICE OBJEKTU...'!F33</f>
        <v>0</v>
      </c>
      <c r="BC95" s="126">
        <f>'IS0002 - DEMOLICE OBJEKTU...'!F34</f>
        <v>0</v>
      </c>
      <c r="BD95" s="128">
        <f>'IS0002 - DEMOLICE OBJEKTU...'!F35</f>
        <v>0</v>
      </c>
      <c r="BE95" s="7"/>
      <c r="BT95" s="129" t="s">
        <v>78</v>
      </c>
      <c r="BU95" s="129" t="s">
        <v>79</v>
      </c>
      <c r="BV95" s="129" t="s">
        <v>74</v>
      </c>
      <c r="BW95" s="129" t="s">
        <v>5</v>
      </c>
      <c r="BX95" s="129" t="s">
        <v>75</v>
      </c>
      <c r="CL95" s="129" t="s">
        <v>1</v>
      </c>
    </row>
    <row r="96" spans="1:57"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pans="1:57" s="2" customFormat="1" ht="6.95"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IS0002 - DEMOLICE OBJEKTU...'!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6" t="s">
        <v>5</v>
      </c>
    </row>
    <row r="3" spans="2:46" s="1" customFormat="1" ht="6.95" customHeight="1" hidden="1">
      <c r="B3" s="131"/>
      <c r="C3" s="132"/>
      <c r="D3" s="132"/>
      <c r="E3" s="132"/>
      <c r="F3" s="132"/>
      <c r="G3" s="132"/>
      <c r="H3" s="132"/>
      <c r="I3" s="133"/>
      <c r="J3" s="132"/>
      <c r="K3" s="132"/>
      <c r="L3" s="19"/>
      <c r="AT3" s="16" t="s">
        <v>80</v>
      </c>
    </row>
    <row r="4" spans="2:46" s="1" customFormat="1" ht="24.95" customHeight="1" hidden="1">
      <c r="B4" s="19"/>
      <c r="D4" s="134" t="s">
        <v>81</v>
      </c>
      <c r="I4" s="130"/>
      <c r="L4" s="19"/>
      <c r="M4" s="135" t="s">
        <v>10</v>
      </c>
      <c r="AT4" s="16" t="s">
        <v>4</v>
      </c>
    </row>
    <row r="5" spans="2:12" s="1" customFormat="1" ht="6.95" customHeight="1" hidden="1">
      <c r="B5" s="19"/>
      <c r="I5" s="130"/>
      <c r="L5" s="19"/>
    </row>
    <row r="6" spans="1:31" s="2" customFormat="1" ht="12" customHeight="1" hidden="1">
      <c r="A6" s="37"/>
      <c r="B6" s="43"/>
      <c r="C6" s="37"/>
      <c r="D6" s="136" t="s">
        <v>16</v>
      </c>
      <c r="E6" s="37"/>
      <c r="F6" s="37"/>
      <c r="G6" s="37"/>
      <c r="H6" s="37"/>
      <c r="I6" s="137"/>
      <c r="J6" s="37"/>
      <c r="K6" s="37"/>
      <c r="L6" s="62"/>
      <c r="S6" s="37"/>
      <c r="T6" s="37"/>
      <c r="U6" s="37"/>
      <c r="V6" s="37"/>
      <c r="W6" s="37"/>
      <c r="X6" s="37"/>
      <c r="Y6" s="37"/>
      <c r="Z6" s="37"/>
      <c r="AA6" s="37"/>
      <c r="AB6" s="37"/>
      <c r="AC6" s="37"/>
      <c r="AD6" s="37"/>
      <c r="AE6" s="37"/>
    </row>
    <row r="7" spans="1:31" s="2" customFormat="1" ht="24.75" customHeight="1" hidden="1">
      <c r="A7" s="37"/>
      <c r="B7" s="43"/>
      <c r="C7" s="37"/>
      <c r="D7" s="37"/>
      <c r="E7" s="138" t="s">
        <v>17</v>
      </c>
      <c r="F7" s="37"/>
      <c r="G7" s="37"/>
      <c r="H7" s="37"/>
      <c r="I7" s="137"/>
      <c r="J7" s="37"/>
      <c r="K7" s="37"/>
      <c r="L7" s="62"/>
      <c r="S7" s="37"/>
      <c r="T7" s="37"/>
      <c r="U7" s="37"/>
      <c r="V7" s="37"/>
      <c r="W7" s="37"/>
      <c r="X7" s="37"/>
      <c r="Y7" s="37"/>
      <c r="Z7" s="37"/>
      <c r="AA7" s="37"/>
      <c r="AB7" s="37"/>
      <c r="AC7" s="37"/>
      <c r="AD7" s="37"/>
      <c r="AE7" s="37"/>
    </row>
    <row r="8" spans="1:31" s="2" customFormat="1" ht="12" hidden="1">
      <c r="A8" s="37"/>
      <c r="B8" s="43"/>
      <c r="C8" s="37"/>
      <c r="D8" s="37"/>
      <c r="E8" s="37"/>
      <c r="F8" s="37"/>
      <c r="G8" s="37"/>
      <c r="H8" s="37"/>
      <c r="I8" s="137"/>
      <c r="J8" s="37"/>
      <c r="K8" s="37"/>
      <c r="L8" s="62"/>
      <c r="S8" s="37"/>
      <c r="T8" s="37"/>
      <c r="U8" s="37"/>
      <c r="V8" s="37"/>
      <c r="W8" s="37"/>
      <c r="X8" s="37"/>
      <c r="Y8" s="37"/>
      <c r="Z8" s="37"/>
      <c r="AA8" s="37"/>
      <c r="AB8" s="37"/>
      <c r="AC8" s="37"/>
      <c r="AD8" s="37"/>
      <c r="AE8" s="37"/>
    </row>
    <row r="9" spans="1:31" s="2" customFormat="1" ht="12" customHeight="1" hidden="1">
      <c r="A9" s="37"/>
      <c r="B9" s="43"/>
      <c r="C9" s="37"/>
      <c r="D9" s="136" t="s">
        <v>18</v>
      </c>
      <c r="E9" s="37"/>
      <c r="F9" s="139" t="s">
        <v>1</v>
      </c>
      <c r="G9" s="37"/>
      <c r="H9" s="37"/>
      <c r="I9" s="140" t="s">
        <v>19</v>
      </c>
      <c r="J9" s="139" t="s">
        <v>1</v>
      </c>
      <c r="K9" s="37"/>
      <c r="L9" s="62"/>
      <c r="S9" s="37"/>
      <c r="T9" s="37"/>
      <c r="U9" s="37"/>
      <c r="V9" s="37"/>
      <c r="W9" s="37"/>
      <c r="X9" s="37"/>
      <c r="Y9" s="37"/>
      <c r="Z9" s="37"/>
      <c r="AA9" s="37"/>
      <c r="AB9" s="37"/>
      <c r="AC9" s="37"/>
      <c r="AD9" s="37"/>
      <c r="AE9" s="37"/>
    </row>
    <row r="10" spans="1:31" s="2" customFormat="1" ht="12" customHeight="1" hidden="1">
      <c r="A10" s="37"/>
      <c r="B10" s="43"/>
      <c r="C10" s="37"/>
      <c r="D10" s="136" t="s">
        <v>20</v>
      </c>
      <c r="E10" s="37"/>
      <c r="F10" s="139" t="s">
        <v>21</v>
      </c>
      <c r="G10" s="37"/>
      <c r="H10" s="37"/>
      <c r="I10" s="140" t="s">
        <v>22</v>
      </c>
      <c r="J10" s="141" t="str">
        <f>'Rekapitulace stavby'!AN8</f>
        <v>7. 1. 2021</v>
      </c>
      <c r="K10" s="37"/>
      <c r="L10" s="62"/>
      <c r="S10" s="37"/>
      <c r="T10" s="37"/>
      <c r="U10" s="37"/>
      <c r="V10" s="37"/>
      <c r="W10" s="37"/>
      <c r="X10" s="37"/>
      <c r="Y10" s="37"/>
      <c r="Z10" s="37"/>
      <c r="AA10" s="37"/>
      <c r="AB10" s="37"/>
      <c r="AC10" s="37"/>
      <c r="AD10" s="37"/>
      <c r="AE10" s="37"/>
    </row>
    <row r="11" spans="1:31" s="2" customFormat="1" ht="10.8" customHeight="1" hidden="1">
      <c r="A11" s="37"/>
      <c r="B11" s="43"/>
      <c r="C11" s="37"/>
      <c r="D11" s="37"/>
      <c r="E11" s="37"/>
      <c r="F11" s="37"/>
      <c r="G11" s="37"/>
      <c r="H11" s="37"/>
      <c r="I11" s="137"/>
      <c r="J11" s="37"/>
      <c r="K11" s="37"/>
      <c r="L11" s="62"/>
      <c r="S11" s="37"/>
      <c r="T11" s="37"/>
      <c r="U11" s="37"/>
      <c r="V11" s="37"/>
      <c r="W11" s="37"/>
      <c r="X11" s="37"/>
      <c r="Y11" s="37"/>
      <c r="Z11" s="37"/>
      <c r="AA11" s="37"/>
      <c r="AB11" s="37"/>
      <c r="AC11" s="37"/>
      <c r="AD11" s="37"/>
      <c r="AE11" s="37"/>
    </row>
    <row r="12" spans="1:31" s="2" customFormat="1" ht="12" customHeight="1" hidden="1">
      <c r="A12" s="37"/>
      <c r="B12" s="43"/>
      <c r="C12" s="37"/>
      <c r="D12" s="136" t="s">
        <v>24</v>
      </c>
      <c r="E12" s="37"/>
      <c r="F12" s="37"/>
      <c r="G12" s="37"/>
      <c r="H12" s="37"/>
      <c r="I12" s="140" t="s">
        <v>25</v>
      </c>
      <c r="J12" s="139" t="str">
        <f>IF('Rekapitulace stavby'!AN10="","",'Rekapitulace stavby'!AN10)</f>
        <v/>
      </c>
      <c r="K12" s="37"/>
      <c r="L12" s="62"/>
      <c r="S12" s="37"/>
      <c r="T12" s="37"/>
      <c r="U12" s="37"/>
      <c r="V12" s="37"/>
      <c r="W12" s="37"/>
      <c r="X12" s="37"/>
      <c r="Y12" s="37"/>
      <c r="Z12" s="37"/>
      <c r="AA12" s="37"/>
      <c r="AB12" s="37"/>
      <c r="AC12" s="37"/>
      <c r="AD12" s="37"/>
      <c r="AE12" s="37"/>
    </row>
    <row r="13" spans="1:31" s="2" customFormat="1" ht="18" customHeight="1" hidden="1">
      <c r="A13" s="37"/>
      <c r="B13" s="43"/>
      <c r="C13" s="37"/>
      <c r="D13" s="37"/>
      <c r="E13" s="139" t="str">
        <f>IF('Rekapitulace stavby'!E11="","",'Rekapitulace stavby'!E11)</f>
        <v xml:space="preserve"> </v>
      </c>
      <c r="F13" s="37"/>
      <c r="G13" s="37"/>
      <c r="H13" s="37"/>
      <c r="I13" s="140" t="s">
        <v>26</v>
      </c>
      <c r="J13" s="139" t="str">
        <f>IF('Rekapitulace stavby'!AN11="","",'Rekapitulace stavby'!AN11)</f>
        <v/>
      </c>
      <c r="K13" s="37"/>
      <c r="L13" s="62"/>
      <c r="S13" s="37"/>
      <c r="T13" s="37"/>
      <c r="U13" s="37"/>
      <c r="V13" s="37"/>
      <c r="W13" s="37"/>
      <c r="X13" s="37"/>
      <c r="Y13" s="37"/>
      <c r="Z13" s="37"/>
      <c r="AA13" s="37"/>
      <c r="AB13" s="37"/>
      <c r="AC13" s="37"/>
      <c r="AD13" s="37"/>
      <c r="AE13" s="37"/>
    </row>
    <row r="14" spans="1:31" s="2" customFormat="1" ht="6.95" customHeight="1" hidden="1">
      <c r="A14" s="37"/>
      <c r="B14" s="43"/>
      <c r="C14" s="37"/>
      <c r="D14" s="37"/>
      <c r="E14" s="37"/>
      <c r="F14" s="37"/>
      <c r="G14" s="37"/>
      <c r="H14" s="37"/>
      <c r="I14" s="137"/>
      <c r="J14" s="37"/>
      <c r="K14" s="37"/>
      <c r="L14" s="62"/>
      <c r="S14" s="37"/>
      <c r="T14" s="37"/>
      <c r="U14" s="37"/>
      <c r="V14" s="37"/>
      <c r="W14" s="37"/>
      <c r="X14" s="37"/>
      <c r="Y14" s="37"/>
      <c r="Z14" s="37"/>
      <c r="AA14" s="37"/>
      <c r="AB14" s="37"/>
      <c r="AC14" s="37"/>
      <c r="AD14" s="37"/>
      <c r="AE14" s="37"/>
    </row>
    <row r="15" spans="1:31" s="2" customFormat="1" ht="12" customHeight="1" hidden="1">
      <c r="A15" s="37"/>
      <c r="B15" s="43"/>
      <c r="C15" s="37"/>
      <c r="D15" s="136" t="s">
        <v>27</v>
      </c>
      <c r="E15" s="37"/>
      <c r="F15" s="37"/>
      <c r="G15" s="37"/>
      <c r="H15" s="37"/>
      <c r="I15" s="140" t="s">
        <v>25</v>
      </c>
      <c r="J15" s="32" t="str">
        <f>'Rekapitulace stavby'!AN13</f>
        <v>Vyplň údaj</v>
      </c>
      <c r="K15" s="37"/>
      <c r="L15" s="62"/>
      <c r="S15" s="37"/>
      <c r="T15" s="37"/>
      <c r="U15" s="37"/>
      <c r="V15" s="37"/>
      <c r="W15" s="37"/>
      <c r="X15" s="37"/>
      <c r="Y15" s="37"/>
      <c r="Z15" s="37"/>
      <c r="AA15" s="37"/>
      <c r="AB15" s="37"/>
      <c r="AC15" s="37"/>
      <c r="AD15" s="37"/>
      <c r="AE15" s="37"/>
    </row>
    <row r="16" spans="1:31" s="2" customFormat="1" ht="18" customHeight="1" hidden="1">
      <c r="A16" s="37"/>
      <c r="B16" s="43"/>
      <c r="C16" s="37"/>
      <c r="D16" s="37"/>
      <c r="E16" s="32" t="str">
        <f>'Rekapitulace stavby'!E14</f>
        <v>Vyplň údaj</v>
      </c>
      <c r="F16" s="139"/>
      <c r="G16" s="139"/>
      <c r="H16" s="139"/>
      <c r="I16" s="140" t="s">
        <v>26</v>
      </c>
      <c r="J16" s="32" t="str">
        <f>'Rekapitulace stavby'!AN14</f>
        <v>Vyplň údaj</v>
      </c>
      <c r="K16" s="37"/>
      <c r="L16" s="62"/>
      <c r="S16" s="37"/>
      <c r="T16" s="37"/>
      <c r="U16" s="37"/>
      <c r="V16" s="37"/>
      <c r="W16" s="37"/>
      <c r="X16" s="37"/>
      <c r="Y16" s="37"/>
      <c r="Z16" s="37"/>
      <c r="AA16" s="37"/>
      <c r="AB16" s="37"/>
      <c r="AC16" s="37"/>
      <c r="AD16" s="37"/>
      <c r="AE16" s="37"/>
    </row>
    <row r="17" spans="1:31" s="2" customFormat="1" ht="6.95" customHeight="1" hidden="1">
      <c r="A17" s="37"/>
      <c r="B17" s="43"/>
      <c r="C17" s="37"/>
      <c r="D17" s="37"/>
      <c r="E17" s="37"/>
      <c r="F17" s="37"/>
      <c r="G17" s="37"/>
      <c r="H17" s="37"/>
      <c r="I17" s="137"/>
      <c r="J17" s="37"/>
      <c r="K17" s="37"/>
      <c r="L17" s="62"/>
      <c r="S17" s="37"/>
      <c r="T17" s="37"/>
      <c r="U17" s="37"/>
      <c r="V17" s="37"/>
      <c r="W17" s="37"/>
      <c r="X17" s="37"/>
      <c r="Y17" s="37"/>
      <c r="Z17" s="37"/>
      <c r="AA17" s="37"/>
      <c r="AB17" s="37"/>
      <c r="AC17" s="37"/>
      <c r="AD17" s="37"/>
      <c r="AE17" s="37"/>
    </row>
    <row r="18" spans="1:31" s="2" customFormat="1" ht="12" customHeight="1" hidden="1">
      <c r="A18" s="37"/>
      <c r="B18" s="43"/>
      <c r="C18" s="37"/>
      <c r="D18" s="136" t="s">
        <v>29</v>
      </c>
      <c r="E18" s="37"/>
      <c r="F18" s="37"/>
      <c r="G18" s="37"/>
      <c r="H18" s="37"/>
      <c r="I18" s="140" t="s">
        <v>25</v>
      </c>
      <c r="J18" s="139" t="str">
        <f>IF('Rekapitulace stavby'!AN16="","",'Rekapitulace stavby'!AN16)</f>
        <v/>
      </c>
      <c r="K18" s="37"/>
      <c r="L18" s="62"/>
      <c r="S18" s="37"/>
      <c r="T18" s="37"/>
      <c r="U18" s="37"/>
      <c r="V18" s="37"/>
      <c r="W18" s="37"/>
      <c r="X18" s="37"/>
      <c r="Y18" s="37"/>
      <c r="Z18" s="37"/>
      <c r="AA18" s="37"/>
      <c r="AB18" s="37"/>
      <c r="AC18" s="37"/>
      <c r="AD18" s="37"/>
      <c r="AE18" s="37"/>
    </row>
    <row r="19" spans="1:31" s="2" customFormat="1" ht="18" customHeight="1" hidden="1">
      <c r="A19" s="37"/>
      <c r="B19" s="43"/>
      <c r="C19" s="37"/>
      <c r="D19" s="37"/>
      <c r="E19" s="139" t="str">
        <f>IF('Rekapitulace stavby'!E17="","",'Rekapitulace stavby'!E17)</f>
        <v xml:space="preserve"> </v>
      </c>
      <c r="F19" s="37"/>
      <c r="G19" s="37"/>
      <c r="H19" s="37"/>
      <c r="I19" s="140" t="s">
        <v>26</v>
      </c>
      <c r="J19" s="139" t="str">
        <f>IF('Rekapitulace stavby'!AN17="","",'Rekapitulace stavby'!AN17)</f>
        <v/>
      </c>
      <c r="K19" s="37"/>
      <c r="L19" s="62"/>
      <c r="S19" s="37"/>
      <c r="T19" s="37"/>
      <c r="U19" s="37"/>
      <c r="V19" s="37"/>
      <c r="W19" s="37"/>
      <c r="X19" s="37"/>
      <c r="Y19" s="37"/>
      <c r="Z19" s="37"/>
      <c r="AA19" s="37"/>
      <c r="AB19" s="37"/>
      <c r="AC19" s="37"/>
      <c r="AD19" s="37"/>
      <c r="AE19" s="37"/>
    </row>
    <row r="20" spans="1:31" s="2" customFormat="1" ht="6.95" customHeight="1" hidden="1">
      <c r="A20" s="37"/>
      <c r="B20" s="43"/>
      <c r="C20" s="37"/>
      <c r="D20" s="37"/>
      <c r="E20" s="37"/>
      <c r="F20" s="37"/>
      <c r="G20" s="37"/>
      <c r="H20" s="37"/>
      <c r="I20" s="137"/>
      <c r="J20" s="37"/>
      <c r="K20" s="37"/>
      <c r="L20" s="62"/>
      <c r="S20" s="37"/>
      <c r="T20" s="37"/>
      <c r="U20" s="37"/>
      <c r="V20" s="37"/>
      <c r="W20" s="37"/>
      <c r="X20" s="37"/>
      <c r="Y20" s="37"/>
      <c r="Z20" s="37"/>
      <c r="AA20" s="37"/>
      <c r="AB20" s="37"/>
      <c r="AC20" s="37"/>
      <c r="AD20" s="37"/>
      <c r="AE20" s="37"/>
    </row>
    <row r="21" spans="1:31" s="2" customFormat="1" ht="12" customHeight="1" hidden="1">
      <c r="A21" s="37"/>
      <c r="B21" s="43"/>
      <c r="C21" s="37"/>
      <c r="D21" s="136" t="s">
        <v>31</v>
      </c>
      <c r="E21" s="37"/>
      <c r="F21" s="37"/>
      <c r="G21" s="37"/>
      <c r="H21" s="37"/>
      <c r="I21" s="140" t="s">
        <v>25</v>
      </c>
      <c r="J21" s="139" t="str">
        <f>IF('Rekapitulace stavby'!AN19="","",'Rekapitulace stavby'!AN19)</f>
        <v/>
      </c>
      <c r="K21" s="37"/>
      <c r="L21" s="62"/>
      <c r="S21" s="37"/>
      <c r="T21" s="37"/>
      <c r="U21" s="37"/>
      <c r="V21" s="37"/>
      <c r="W21" s="37"/>
      <c r="X21" s="37"/>
      <c r="Y21" s="37"/>
      <c r="Z21" s="37"/>
      <c r="AA21" s="37"/>
      <c r="AB21" s="37"/>
      <c r="AC21" s="37"/>
      <c r="AD21" s="37"/>
      <c r="AE21" s="37"/>
    </row>
    <row r="22" spans="1:31" s="2" customFormat="1" ht="18" customHeight="1" hidden="1">
      <c r="A22" s="37"/>
      <c r="B22" s="43"/>
      <c r="C22" s="37"/>
      <c r="D22" s="37"/>
      <c r="E22" s="139" t="str">
        <f>IF('Rekapitulace stavby'!E20="","",'Rekapitulace stavby'!E20)</f>
        <v xml:space="preserve"> </v>
      </c>
      <c r="F22" s="37"/>
      <c r="G22" s="37"/>
      <c r="H22" s="37"/>
      <c r="I22" s="140" t="s">
        <v>26</v>
      </c>
      <c r="J22" s="139" t="str">
        <f>IF('Rekapitulace stavby'!AN20="","",'Rekapitulace stavby'!AN20)</f>
        <v/>
      </c>
      <c r="K22" s="37"/>
      <c r="L22" s="62"/>
      <c r="S22" s="37"/>
      <c r="T22" s="37"/>
      <c r="U22" s="37"/>
      <c r="V22" s="37"/>
      <c r="W22" s="37"/>
      <c r="X22" s="37"/>
      <c r="Y22" s="37"/>
      <c r="Z22" s="37"/>
      <c r="AA22" s="37"/>
      <c r="AB22" s="37"/>
      <c r="AC22" s="37"/>
      <c r="AD22" s="37"/>
      <c r="AE22" s="37"/>
    </row>
    <row r="23" spans="1:31" s="2" customFormat="1" ht="6.95" customHeight="1" hidden="1">
      <c r="A23" s="37"/>
      <c r="B23" s="43"/>
      <c r="C23" s="37"/>
      <c r="D23" s="37"/>
      <c r="E23" s="37"/>
      <c r="F23" s="37"/>
      <c r="G23" s="37"/>
      <c r="H23" s="37"/>
      <c r="I23" s="137"/>
      <c r="J23" s="37"/>
      <c r="K23" s="37"/>
      <c r="L23" s="62"/>
      <c r="S23" s="37"/>
      <c r="T23" s="37"/>
      <c r="U23" s="37"/>
      <c r="V23" s="37"/>
      <c r="W23" s="37"/>
      <c r="X23" s="37"/>
      <c r="Y23" s="37"/>
      <c r="Z23" s="37"/>
      <c r="AA23" s="37"/>
      <c r="AB23" s="37"/>
      <c r="AC23" s="37"/>
      <c r="AD23" s="37"/>
      <c r="AE23" s="37"/>
    </row>
    <row r="24" spans="1:31" s="2" customFormat="1" ht="12" customHeight="1" hidden="1">
      <c r="A24" s="37"/>
      <c r="B24" s="43"/>
      <c r="C24" s="37"/>
      <c r="D24" s="136" t="s">
        <v>32</v>
      </c>
      <c r="E24" s="37"/>
      <c r="F24" s="37"/>
      <c r="G24" s="37"/>
      <c r="H24" s="37"/>
      <c r="I24" s="137"/>
      <c r="J24" s="37"/>
      <c r="K24" s="37"/>
      <c r="L24" s="62"/>
      <c r="S24" s="37"/>
      <c r="T24" s="37"/>
      <c r="U24" s="37"/>
      <c r="V24" s="37"/>
      <c r="W24" s="37"/>
      <c r="X24" s="37"/>
      <c r="Y24" s="37"/>
      <c r="Z24" s="37"/>
      <c r="AA24" s="37"/>
      <c r="AB24" s="37"/>
      <c r="AC24" s="37"/>
      <c r="AD24" s="37"/>
      <c r="AE24" s="37"/>
    </row>
    <row r="25" spans="1:31" s="8" customFormat="1" ht="16.5" customHeight="1" hidden="1">
      <c r="A25" s="142"/>
      <c r="B25" s="143"/>
      <c r="C25" s="142"/>
      <c r="D25" s="142"/>
      <c r="E25" s="144" t="s">
        <v>1</v>
      </c>
      <c r="F25" s="144"/>
      <c r="G25" s="144"/>
      <c r="H25" s="144"/>
      <c r="I25" s="145"/>
      <c r="J25" s="142"/>
      <c r="K25" s="142"/>
      <c r="L25" s="146"/>
      <c r="S25" s="142"/>
      <c r="T25" s="142"/>
      <c r="U25" s="142"/>
      <c r="V25" s="142"/>
      <c r="W25" s="142"/>
      <c r="X25" s="142"/>
      <c r="Y25" s="142"/>
      <c r="Z25" s="142"/>
      <c r="AA25" s="142"/>
      <c r="AB25" s="142"/>
      <c r="AC25" s="142"/>
      <c r="AD25" s="142"/>
      <c r="AE25" s="142"/>
    </row>
    <row r="26" spans="1:31" s="2" customFormat="1" ht="6.95" customHeight="1" hidden="1">
      <c r="A26" s="37"/>
      <c r="B26" s="43"/>
      <c r="C26" s="37"/>
      <c r="D26" s="37"/>
      <c r="E26" s="37"/>
      <c r="F26" s="37"/>
      <c r="G26" s="37"/>
      <c r="H26" s="37"/>
      <c r="I26" s="137"/>
      <c r="J26" s="37"/>
      <c r="K26" s="37"/>
      <c r="L26" s="62"/>
      <c r="S26" s="37"/>
      <c r="T26" s="37"/>
      <c r="U26" s="37"/>
      <c r="V26" s="37"/>
      <c r="W26" s="37"/>
      <c r="X26" s="37"/>
      <c r="Y26" s="37"/>
      <c r="Z26" s="37"/>
      <c r="AA26" s="37"/>
      <c r="AB26" s="37"/>
      <c r="AC26" s="37"/>
      <c r="AD26" s="37"/>
      <c r="AE26" s="37"/>
    </row>
    <row r="27" spans="1:31" s="2" customFormat="1" ht="6.95" customHeight="1" hidden="1">
      <c r="A27" s="37"/>
      <c r="B27" s="43"/>
      <c r="C27" s="37"/>
      <c r="D27" s="147"/>
      <c r="E27" s="147"/>
      <c r="F27" s="147"/>
      <c r="G27" s="147"/>
      <c r="H27" s="147"/>
      <c r="I27" s="148"/>
      <c r="J27" s="147"/>
      <c r="K27" s="147"/>
      <c r="L27" s="62"/>
      <c r="S27" s="37"/>
      <c r="T27" s="37"/>
      <c r="U27" s="37"/>
      <c r="V27" s="37"/>
      <c r="W27" s="37"/>
      <c r="X27" s="37"/>
      <c r="Y27" s="37"/>
      <c r="Z27" s="37"/>
      <c r="AA27" s="37"/>
      <c r="AB27" s="37"/>
      <c r="AC27" s="37"/>
      <c r="AD27" s="37"/>
      <c r="AE27" s="37"/>
    </row>
    <row r="28" spans="1:31" s="2" customFormat="1" ht="25.4" customHeight="1" hidden="1">
      <c r="A28" s="37"/>
      <c r="B28" s="43"/>
      <c r="C28" s="37"/>
      <c r="D28" s="149" t="s">
        <v>33</v>
      </c>
      <c r="E28" s="37"/>
      <c r="F28" s="37"/>
      <c r="G28" s="37"/>
      <c r="H28" s="37"/>
      <c r="I28" s="137"/>
      <c r="J28" s="150">
        <f>ROUND(J125,2)</f>
        <v>0</v>
      </c>
      <c r="K28" s="37"/>
      <c r="L28" s="62"/>
      <c r="S28" s="37"/>
      <c r="T28" s="37"/>
      <c r="U28" s="37"/>
      <c r="V28" s="37"/>
      <c r="W28" s="37"/>
      <c r="X28" s="37"/>
      <c r="Y28" s="37"/>
      <c r="Z28" s="37"/>
      <c r="AA28" s="37"/>
      <c r="AB28" s="37"/>
      <c r="AC28" s="37"/>
      <c r="AD28" s="37"/>
      <c r="AE28" s="37"/>
    </row>
    <row r="29" spans="1:31" s="2" customFormat="1" ht="6.95" customHeight="1" hidden="1">
      <c r="A29" s="37"/>
      <c r="B29" s="43"/>
      <c r="C29" s="37"/>
      <c r="D29" s="147"/>
      <c r="E29" s="147"/>
      <c r="F29" s="147"/>
      <c r="G29" s="147"/>
      <c r="H29" s="147"/>
      <c r="I29" s="148"/>
      <c r="J29" s="147"/>
      <c r="K29" s="147"/>
      <c r="L29" s="62"/>
      <c r="S29" s="37"/>
      <c r="T29" s="37"/>
      <c r="U29" s="37"/>
      <c r="V29" s="37"/>
      <c r="W29" s="37"/>
      <c r="X29" s="37"/>
      <c r="Y29" s="37"/>
      <c r="Z29" s="37"/>
      <c r="AA29" s="37"/>
      <c r="AB29" s="37"/>
      <c r="AC29" s="37"/>
      <c r="AD29" s="37"/>
      <c r="AE29" s="37"/>
    </row>
    <row r="30" spans="1:31" s="2" customFormat="1" ht="14.4" customHeight="1" hidden="1">
      <c r="A30" s="37"/>
      <c r="B30" s="43"/>
      <c r="C30" s="37"/>
      <c r="D30" s="37"/>
      <c r="E30" s="37"/>
      <c r="F30" s="151" t="s">
        <v>35</v>
      </c>
      <c r="G30" s="37"/>
      <c r="H30" s="37"/>
      <c r="I30" s="152" t="s">
        <v>34</v>
      </c>
      <c r="J30" s="151" t="s">
        <v>36</v>
      </c>
      <c r="K30" s="37"/>
      <c r="L30" s="62"/>
      <c r="S30" s="37"/>
      <c r="T30" s="37"/>
      <c r="U30" s="37"/>
      <c r="V30" s="37"/>
      <c r="W30" s="37"/>
      <c r="X30" s="37"/>
      <c r="Y30" s="37"/>
      <c r="Z30" s="37"/>
      <c r="AA30" s="37"/>
      <c r="AB30" s="37"/>
      <c r="AC30" s="37"/>
      <c r="AD30" s="37"/>
      <c r="AE30" s="37"/>
    </row>
    <row r="31" spans="1:31" s="2" customFormat="1" ht="14.4" customHeight="1" hidden="1">
      <c r="A31" s="37"/>
      <c r="B31" s="43"/>
      <c r="C31" s="37"/>
      <c r="D31" s="153" t="s">
        <v>37</v>
      </c>
      <c r="E31" s="136" t="s">
        <v>38</v>
      </c>
      <c r="F31" s="154">
        <f>ROUND((SUM(BE125:BE291)),2)</f>
        <v>0</v>
      </c>
      <c r="G31" s="37"/>
      <c r="H31" s="37"/>
      <c r="I31" s="155">
        <v>0.21</v>
      </c>
      <c r="J31" s="154">
        <f>ROUND(((SUM(BE125:BE291))*I31),2)</f>
        <v>0</v>
      </c>
      <c r="K31" s="37"/>
      <c r="L31" s="62"/>
      <c r="S31" s="37"/>
      <c r="T31" s="37"/>
      <c r="U31" s="37"/>
      <c r="V31" s="37"/>
      <c r="W31" s="37"/>
      <c r="X31" s="37"/>
      <c r="Y31" s="37"/>
      <c r="Z31" s="37"/>
      <c r="AA31" s="37"/>
      <c r="AB31" s="37"/>
      <c r="AC31" s="37"/>
      <c r="AD31" s="37"/>
      <c r="AE31" s="37"/>
    </row>
    <row r="32" spans="1:31" s="2" customFormat="1" ht="14.4" customHeight="1" hidden="1">
      <c r="A32" s="37"/>
      <c r="B32" s="43"/>
      <c r="C32" s="37"/>
      <c r="D32" s="37"/>
      <c r="E32" s="136" t="s">
        <v>39</v>
      </c>
      <c r="F32" s="154">
        <f>ROUND((SUM(BF125:BF291)),2)</f>
        <v>0</v>
      </c>
      <c r="G32" s="37"/>
      <c r="H32" s="37"/>
      <c r="I32" s="155">
        <v>0.15</v>
      </c>
      <c r="J32" s="154">
        <f>ROUND(((SUM(BF125:BF291))*I32),2)</f>
        <v>0</v>
      </c>
      <c r="K32" s="37"/>
      <c r="L32" s="62"/>
      <c r="S32" s="37"/>
      <c r="T32" s="37"/>
      <c r="U32" s="37"/>
      <c r="V32" s="37"/>
      <c r="W32" s="37"/>
      <c r="X32" s="37"/>
      <c r="Y32" s="37"/>
      <c r="Z32" s="37"/>
      <c r="AA32" s="37"/>
      <c r="AB32" s="37"/>
      <c r="AC32" s="37"/>
      <c r="AD32" s="37"/>
      <c r="AE32" s="37"/>
    </row>
    <row r="33" spans="1:31" s="2" customFormat="1" ht="14.4" customHeight="1" hidden="1">
      <c r="A33" s="37"/>
      <c r="B33" s="43"/>
      <c r="C33" s="37"/>
      <c r="D33" s="37"/>
      <c r="E33" s="136" t="s">
        <v>40</v>
      </c>
      <c r="F33" s="154">
        <f>ROUND((SUM(BG125:BG291)),2)</f>
        <v>0</v>
      </c>
      <c r="G33" s="37"/>
      <c r="H33" s="37"/>
      <c r="I33" s="155">
        <v>0.21</v>
      </c>
      <c r="J33" s="154">
        <f>0</f>
        <v>0</v>
      </c>
      <c r="K33" s="37"/>
      <c r="L33" s="62"/>
      <c r="S33" s="37"/>
      <c r="T33" s="37"/>
      <c r="U33" s="37"/>
      <c r="V33" s="37"/>
      <c r="W33" s="37"/>
      <c r="X33" s="37"/>
      <c r="Y33" s="37"/>
      <c r="Z33" s="37"/>
      <c r="AA33" s="37"/>
      <c r="AB33" s="37"/>
      <c r="AC33" s="37"/>
      <c r="AD33" s="37"/>
      <c r="AE33" s="37"/>
    </row>
    <row r="34" spans="1:31" s="2" customFormat="1" ht="14.4" customHeight="1" hidden="1">
      <c r="A34" s="37"/>
      <c r="B34" s="43"/>
      <c r="C34" s="37"/>
      <c r="D34" s="37"/>
      <c r="E34" s="136" t="s">
        <v>41</v>
      </c>
      <c r="F34" s="154">
        <f>ROUND((SUM(BH125:BH291)),2)</f>
        <v>0</v>
      </c>
      <c r="G34" s="37"/>
      <c r="H34" s="37"/>
      <c r="I34" s="155">
        <v>0.15</v>
      </c>
      <c r="J34" s="154">
        <f>0</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6" t="s">
        <v>42</v>
      </c>
      <c r="F35" s="154">
        <f>ROUND((SUM(BI125:BI291)),2)</f>
        <v>0</v>
      </c>
      <c r="G35" s="37"/>
      <c r="H35" s="37"/>
      <c r="I35" s="155">
        <v>0</v>
      </c>
      <c r="J35" s="154">
        <f>0</f>
        <v>0</v>
      </c>
      <c r="K35" s="37"/>
      <c r="L35" s="62"/>
      <c r="S35" s="37"/>
      <c r="T35" s="37"/>
      <c r="U35" s="37"/>
      <c r="V35" s="37"/>
      <c r="W35" s="37"/>
      <c r="X35" s="37"/>
      <c r="Y35" s="37"/>
      <c r="Z35" s="37"/>
      <c r="AA35" s="37"/>
      <c r="AB35" s="37"/>
      <c r="AC35" s="37"/>
      <c r="AD35" s="37"/>
      <c r="AE35" s="37"/>
    </row>
    <row r="36" spans="1:31" s="2" customFormat="1" ht="6.95" customHeight="1" hidden="1">
      <c r="A36" s="37"/>
      <c r="B36" s="43"/>
      <c r="C36" s="37"/>
      <c r="D36" s="37"/>
      <c r="E36" s="37"/>
      <c r="F36" s="37"/>
      <c r="G36" s="37"/>
      <c r="H36" s="37"/>
      <c r="I36" s="137"/>
      <c r="J36" s="37"/>
      <c r="K36" s="37"/>
      <c r="L36" s="62"/>
      <c r="S36" s="37"/>
      <c r="T36" s="37"/>
      <c r="U36" s="37"/>
      <c r="V36" s="37"/>
      <c r="W36" s="37"/>
      <c r="X36" s="37"/>
      <c r="Y36" s="37"/>
      <c r="Z36" s="37"/>
      <c r="AA36" s="37"/>
      <c r="AB36" s="37"/>
      <c r="AC36" s="37"/>
      <c r="AD36" s="37"/>
      <c r="AE36" s="37"/>
    </row>
    <row r="37" spans="1:31" s="2" customFormat="1" ht="25.4" customHeight="1" hidden="1">
      <c r="A37" s="37"/>
      <c r="B37" s="43"/>
      <c r="C37" s="156"/>
      <c r="D37" s="157" t="s">
        <v>43</v>
      </c>
      <c r="E37" s="158"/>
      <c r="F37" s="158"/>
      <c r="G37" s="159" t="s">
        <v>44</v>
      </c>
      <c r="H37" s="160" t="s">
        <v>45</v>
      </c>
      <c r="I37" s="161"/>
      <c r="J37" s="162">
        <f>SUM(J28:J35)</f>
        <v>0</v>
      </c>
      <c r="K37" s="163"/>
      <c r="L37" s="62"/>
      <c r="S37" s="37"/>
      <c r="T37" s="37"/>
      <c r="U37" s="37"/>
      <c r="V37" s="37"/>
      <c r="W37" s="37"/>
      <c r="X37" s="37"/>
      <c r="Y37" s="37"/>
      <c r="Z37" s="37"/>
      <c r="AA37" s="37"/>
      <c r="AB37" s="37"/>
      <c r="AC37" s="37"/>
      <c r="AD37" s="37"/>
      <c r="AE37" s="37"/>
    </row>
    <row r="38" spans="1:31" s="2" customFormat="1" ht="14.4" customHeight="1" hidden="1">
      <c r="A38" s="37"/>
      <c r="B38" s="43"/>
      <c r="C38" s="37"/>
      <c r="D38" s="37"/>
      <c r="E38" s="37"/>
      <c r="F38" s="37"/>
      <c r="G38" s="37"/>
      <c r="H38" s="37"/>
      <c r="I38" s="137"/>
      <c r="J38" s="37"/>
      <c r="K38" s="37"/>
      <c r="L38" s="62"/>
      <c r="S38" s="37"/>
      <c r="T38" s="37"/>
      <c r="U38" s="37"/>
      <c r="V38" s="37"/>
      <c r="W38" s="37"/>
      <c r="X38" s="37"/>
      <c r="Y38" s="37"/>
      <c r="Z38" s="37"/>
      <c r="AA38" s="37"/>
      <c r="AB38" s="37"/>
      <c r="AC38" s="37"/>
      <c r="AD38" s="37"/>
      <c r="AE38" s="37"/>
    </row>
    <row r="39" spans="2:12" s="1" customFormat="1" ht="14.4" customHeight="1" hidden="1">
      <c r="B39" s="19"/>
      <c r="I39" s="130"/>
      <c r="L39" s="19"/>
    </row>
    <row r="40" spans="2:12" s="1" customFormat="1" ht="14.4" customHeight="1" hidden="1">
      <c r="B40" s="19"/>
      <c r="I40" s="130"/>
      <c r="L40" s="19"/>
    </row>
    <row r="41" spans="2:12" s="1" customFormat="1" ht="14.4" customHeight="1" hidden="1">
      <c r="B41" s="19"/>
      <c r="I41" s="130"/>
      <c r="L41" s="19"/>
    </row>
    <row r="42" spans="2:12" s="1" customFormat="1" ht="14.4" customHeight="1" hidden="1">
      <c r="B42" s="19"/>
      <c r="I42" s="130"/>
      <c r="L42" s="19"/>
    </row>
    <row r="43" spans="2:12" s="1" customFormat="1" ht="14.4" customHeight="1" hidden="1">
      <c r="B43" s="19"/>
      <c r="I43" s="130"/>
      <c r="L43" s="19"/>
    </row>
    <row r="44" spans="2:12" s="1" customFormat="1" ht="14.4" customHeight="1" hidden="1">
      <c r="B44" s="19"/>
      <c r="I44" s="130"/>
      <c r="L44" s="19"/>
    </row>
    <row r="45" spans="2:12" s="1" customFormat="1" ht="14.4" customHeight="1" hidden="1">
      <c r="B45" s="19"/>
      <c r="I45" s="130"/>
      <c r="L45" s="19"/>
    </row>
    <row r="46" spans="2:12" s="1" customFormat="1" ht="14.4" customHeight="1" hidden="1">
      <c r="B46" s="19"/>
      <c r="I46" s="130"/>
      <c r="L46" s="19"/>
    </row>
    <row r="47" spans="2:12" s="1" customFormat="1" ht="14.4" customHeight="1" hidden="1">
      <c r="B47" s="19"/>
      <c r="I47" s="130"/>
      <c r="L47" s="19"/>
    </row>
    <row r="48" spans="2:12" s="1" customFormat="1" ht="14.4" customHeight="1" hidden="1">
      <c r="B48" s="19"/>
      <c r="I48" s="130"/>
      <c r="L48" s="19"/>
    </row>
    <row r="49" spans="2:12" s="1" customFormat="1" ht="14.4" customHeight="1" hidden="1">
      <c r="B49" s="19"/>
      <c r="I49" s="130"/>
      <c r="L49" s="19"/>
    </row>
    <row r="50" spans="2:12" s="2" customFormat="1" ht="14.4" customHeight="1" hidden="1">
      <c r="B50" s="62"/>
      <c r="D50" s="164" t="s">
        <v>46</v>
      </c>
      <c r="E50" s="165"/>
      <c r="F50" s="165"/>
      <c r="G50" s="164" t="s">
        <v>47</v>
      </c>
      <c r="H50" s="165"/>
      <c r="I50" s="166"/>
      <c r="J50" s="165"/>
      <c r="K50" s="165"/>
      <c r="L50" s="62"/>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7"/>
      <c r="B61" s="43"/>
      <c r="C61" s="37"/>
      <c r="D61" s="167" t="s">
        <v>48</v>
      </c>
      <c r="E61" s="168"/>
      <c r="F61" s="169" t="s">
        <v>49</v>
      </c>
      <c r="G61" s="167" t="s">
        <v>48</v>
      </c>
      <c r="H61" s="168"/>
      <c r="I61" s="170"/>
      <c r="J61" s="171" t="s">
        <v>49</v>
      </c>
      <c r="K61" s="168"/>
      <c r="L61" s="62"/>
      <c r="S61" s="37"/>
      <c r="T61" s="37"/>
      <c r="U61" s="37"/>
      <c r="V61" s="37"/>
      <c r="W61" s="37"/>
      <c r="X61" s="37"/>
      <c r="Y61" s="37"/>
      <c r="Z61" s="37"/>
      <c r="AA61" s="37"/>
      <c r="AB61" s="37"/>
      <c r="AC61" s="37"/>
      <c r="AD61" s="37"/>
      <c r="AE61" s="37"/>
    </row>
    <row r="62" spans="2:12" ht="12" hidden="1">
      <c r="B62" s="19"/>
      <c r="L62" s="19"/>
    </row>
    <row r="63" spans="2:12" ht="12" hidden="1">
      <c r="B63" s="19"/>
      <c r="L63" s="19"/>
    </row>
    <row r="64" spans="2:12" ht="12" hidden="1">
      <c r="B64" s="19"/>
      <c r="L64" s="19"/>
    </row>
    <row r="65" spans="1:31" s="2" customFormat="1" ht="12" hidden="1">
      <c r="A65" s="37"/>
      <c r="B65" s="43"/>
      <c r="C65" s="37"/>
      <c r="D65" s="164" t="s">
        <v>50</v>
      </c>
      <c r="E65" s="172"/>
      <c r="F65" s="172"/>
      <c r="G65" s="164" t="s">
        <v>51</v>
      </c>
      <c r="H65" s="172"/>
      <c r="I65" s="173"/>
      <c r="J65" s="172"/>
      <c r="K65" s="172"/>
      <c r="L65" s="62"/>
      <c r="S65" s="37"/>
      <c r="T65" s="37"/>
      <c r="U65" s="37"/>
      <c r="V65" s="37"/>
      <c r="W65" s="37"/>
      <c r="X65" s="37"/>
      <c r="Y65" s="37"/>
      <c r="Z65" s="37"/>
      <c r="AA65" s="37"/>
      <c r="AB65" s="37"/>
      <c r="AC65" s="37"/>
      <c r="AD65" s="37"/>
      <c r="AE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7"/>
      <c r="B76" s="43"/>
      <c r="C76" s="37"/>
      <c r="D76" s="167" t="s">
        <v>48</v>
      </c>
      <c r="E76" s="168"/>
      <c r="F76" s="169" t="s">
        <v>49</v>
      </c>
      <c r="G76" s="167" t="s">
        <v>48</v>
      </c>
      <c r="H76" s="168"/>
      <c r="I76" s="170"/>
      <c r="J76" s="171" t="s">
        <v>49</v>
      </c>
      <c r="K76" s="168"/>
      <c r="L76" s="62"/>
      <c r="S76" s="37"/>
      <c r="T76" s="37"/>
      <c r="U76" s="37"/>
      <c r="V76" s="37"/>
      <c r="W76" s="37"/>
      <c r="X76" s="37"/>
      <c r="Y76" s="37"/>
      <c r="Z76" s="37"/>
      <c r="AA76" s="37"/>
      <c r="AB76" s="37"/>
      <c r="AC76" s="37"/>
      <c r="AD76" s="37"/>
      <c r="AE76" s="37"/>
    </row>
    <row r="77" spans="1:31" s="2" customFormat="1" ht="14.4" customHeight="1" hidden="1">
      <c r="A77" s="37"/>
      <c r="B77" s="174"/>
      <c r="C77" s="175"/>
      <c r="D77" s="175"/>
      <c r="E77" s="175"/>
      <c r="F77" s="175"/>
      <c r="G77" s="175"/>
      <c r="H77" s="175"/>
      <c r="I77" s="176"/>
      <c r="J77" s="175"/>
      <c r="K77" s="175"/>
      <c r="L77" s="62"/>
      <c r="S77" s="37"/>
      <c r="T77" s="37"/>
      <c r="U77" s="37"/>
      <c r="V77" s="37"/>
      <c r="W77" s="37"/>
      <c r="X77" s="37"/>
      <c r="Y77" s="37"/>
      <c r="Z77" s="37"/>
      <c r="AA77" s="37"/>
      <c r="AB77" s="37"/>
      <c r="AC77" s="37"/>
      <c r="AD77" s="37"/>
      <c r="AE77" s="37"/>
    </row>
    <row r="78" ht="12" hidden="1"/>
    <row r="79" ht="12" hidden="1"/>
    <row r="80" ht="12" hidden="1"/>
    <row r="81" spans="1:31" s="2" customFormat="1" ht="6.95" customHeight="1" hidden="1">
      <c r="A81" s="37"/>
      <c r="B81" s="177"/>
      <c r="C81" s="178"/>
      <c r="D81" s="178"/>
      <c r="E81" s="178"/>
      <c r="F81" s="178"/>
      <c r="G81" s="178"/>
      <c r="H81" s="178"/>
      <c r="I81" s="179"/>
      <c r="J81" s="178"/>
      <c r="K81" s="178"/>
      <c r="L81" s="62"/>
      <c r="S81" s="37"/>
      <c r="T81" s="37"/>
      <c r="U81" s="37"/>
      <c r="V81" s="37"/>
      <c r="W81" s="37"/>
      <c r="X81" s="37"/>
      <c r="Y81" s="37"/>
      <c r="Z81" s="37"/>
      <c r="AA81" s="37"/>
      <c r="AB81" s="37"/>
      <c r="AC81" s="37"/>
      <c r="AD81" s="37"/>
      <c r="AE81" s="37"/>
    </row>
    <row r="82" spans="1:31" s="2" customFormat="1" ht="24.95" customHeight="1" hidden="1">
      <c r="A82" s="37"/>
      <c r="B82" s="38"/>
      <c r="C82" s="22" t="s">
        <v>82</v>
      </c>
      <c r="D82" s="39"/>
      <c r="E82" s="39"/>
      <c r="F82" s="39"/>
      <c r="G82" s="39"/>
      <c r="H82" s="39"/>
      <c r="I82" s="137"/>
      <c r="J82" s="39"/>
      <c r="K82" s="39"/>
      <c r="L82" s="62"/>
      <c r="S82" s="37"/>
      <c r="T82" s="37"/>
      <c r="U82" s="37"/>
      <c r="V82" s="37"/>
      <c r="W82" s="37"/>
      <c r="X82" s="37"/>
      <c r="Y82" s="37"/>
      <c r="Z82" s="37"/>
      <c r="AA82" s="37"/>
      <c r="AB82" s="37"/>
      <c r="AC82" s="37"/>
      <c r="AD82" s="37"/>
      <c r="AE82" s="37"/>
    </row>
    <row r="83" spans="1:31" s="2" customFormat="1" ht="6.95" customHeight="1" hidden="1">
      <c r="A83" s="37"/>
      <c r="B83" s="38"/>
      <c r="C83" s="39"/>
      <c r="D83" s="39"/>
      <c r="E83" s="39"/>
      <c r="F83" s="39"/>
      <c r="G83" s="39"/>
      <c r="H83" s="39"/>
      <c r="I83" s="137"/>
      <c r="J83" s="39"/>
      <c r="K83" s="39"/>
      <c r="L83" s="62"/>
      <c r="S83" s="37"/>
      <c r="T83" s="37"/>
      <c r="U83" s="37"/>
      <c r="V83" s="37"/>
      <c r="W83" s="37"/>
      <c r="X83" s="37"/>
      <c r="Y83" s="37"/>
      <c r="Z83" s="37"/>
      <c r="AA83" s="37"/>
      <c r="AB83" s="37"/>
      <c r="AC83" s="37"/>
      <c r="AD83" s="37"/>
      <c r="AE83" s="37"/>
    </row>
    <row r="84" spans="1:31" s="2" customFormat="1" ht="12" customHeight="1" hidden="1">
      <c r="A84" s="37"/>
      <c r="B84" s="38"/>
      <c r="C84" s="31" t="s">
        <v>16</v>
      </c>
      <c r="D84" s="39"/>
      <c r="E84" s="39"/>
      <c r="F84" s="39"/>
      <c r="G84" s="39"/>
      <c r="H84" s="39"/>
      <c r="I84" s="137"/>
      <c r="J84" s="39"/>
      <c r="K84" s="39"/>
      <c r="L84" s="62"/>
      <c r="S84" s="37"/>
      <c r="T84" s="37"/>
      <c r="U84" s="37"/>
      <c r="V84" s="37"/>
      <c r="W84" s="37"/>
      <c r="X84" s="37"/>
      <c r="Y84" s="37"/>
      <c r="Z84" s="37"/>
      <c r="AA84" s="37"/>
      <c r="AB84" s="37"/>
      <c r="AC84" s="37"/>
      <c r="AD84" s="37"/>
      <c r="AE84" s="37"/>
    </row>
    <row r="85" spans="1:31" s="2" customFormat="1" ht="24.75" customHeight="1" hidden="1">
      <c r="A85" s="37"/>
      <c r="B85" s="38"/>
      <c r="C85" s="39"/>
      <c r="D85" s="39"/>
      <c r="E85" s="75" t="str">
        <f>E7</f>
        <v>DEMOLICE OBJEKTU RODINNÉHO DOMU NA ULICI ŠKOLNÍ 1517/18, P.Č. 117/1 K.Ú. BŘECLAV</v>
      </c>
      <c r="F85" s="39"/>
      <c r="G85" s="39"/>
      <c r="H85" s="39"/>
      <c r="I85" s="137"/>
      <c r="J85" s="39"/>
      <c r="K85" s="39"/>
      <c r="L85" s="62"/>
      <c r="S85" s="37"/>
      <c r="T85" s="37"/>
      <c r="U85" s="37"/>
      <c r="V85" s="37"/>
      <c r="W85" s="37"/>
      <c r="X85" s="37"/>
      <c r="Y85" s="37"/>
      <c r="Z85" s="37"/>
      <c r="AA85" s="37"/>
      <c r="AB85" s="37"/>
      <c r="AC85" s="37"/>
      <c r="AD85" s="37"/>
      <c r="AE85" s="37"/>
    </row>
    <row r="86" spans="1:31" s="2" customFormat="1" ht="6.95" customHeight="1" hidden="1">
      <c r="A86" s="37"/>
      <c r="B86" s="38"/>
      <c r="C86" s="39"/>
      <c r="D86" s="39"/>
      <c r="E86" s="39"/>
      <c r="F86" s="39"/>
      <c r="G86" s="39"/>
      <c r="H86" s="39"/>
      <c r="I86" s="137"/>
      <c r="J86" s="39"/>
      <c r="K86" s="39"/>
      <c r="L86" s="62"/>
      <c r="S86" s="37"/>
      <c r="T86" s="37"/>
      <c r="U86" s="37"/>
      <c r="V86" s="37"/>
      <c r="W86" s="37"/>
      <c r="X86" s="37"/>
      <c r="Y86" s="37"/>
      <c r="Z86" s="37"/>
      <c r="AA86" s="37"/>
      <c r="AB86" s="37"/>
      <c r="AC86" s="37"/>
      <c r="AD86" s="37"/>
      <c r="AE86" s="37"/>
    </row>
    <row r="87" spans="1:31" s="2" customFormat="1" ht="12" customHeight="1" hidden="1">
      <c r="A87" s="37"/>
      <c r="B87" s="38"/>
      <c r="C87" s="31" t="s">
        <v>20</v>
      </c>
      <c r="D87" s="39"/>
      <c r="E87" s="39"/>
      <c r="F87" s="26" t="str">
        <f>F10</f>
        <v xml:space="preserve"> </v>
      </c>
      <c r="G87" s="39"/>
      <c r="H87" s="39"/>
      <c r="I87" s="140" t="s">
        <v>22</v>
      </c>
      <c r="J87" s="78" t="str">
        <f>IF(J10="","",J10)</f>
        <v>7. 1. 2021</v>
      </c>
      <c r="K87" s="39"/>
      <c r="L87" s="62"/>
      <c r="S87" s="37"/>
      <c r="T87" s="37"/>
      <c r="U87" s="37"/>
      <c r="V87" s="37"/>
      <c r="W87" s="37"/>
      <c r="X87" s="37"/>
      <c r="Y87" s="37"/>
      <c r="Z87" s="37"/>
      <c r="AA87" s="37"/>
      <c r="AB87" s="37"/>
      <c r="AC87" s="37"/>
      <c r="AD87" s="37"/>
      <c r="AE87" s="37"/>
    </row>
    <row r="88" spans="1:31" s="2" customFormat="1" ht="6.95" customHeight="1" hidden="1">
      <c r="A88" s="37"/>
      <c r="B88" s="38"/>
      <c r="C88" s="39"/>
      <c r="D88" s="39"/>
      <c r="E88" s="39"/>
      <c r="F88" s="39"/>
      <c r="G88" s="39"/>
      <c r="H88" s="39"/>
      <c r="I88" s="137"/>
      <c r="J88" s="39"/>
      <c r="K88" s="39"/>
      <c r="L88" s="62"/>
      <c r="S88" s="37"/>
      <c r="T88" s="37"/>
      <c r="U88" s="37"/>
      <c r="V88" s="37"/>
      <c r="W88" s="37"/>
      <c r="X88" s="37"/>
      <c r="Y88" s="37"/>
      <c r="Z88" s="37"/>
      <c r="AA88" s="37"/>
      <c r="AB88" s="37"/>
      <c r="AC88" s="37"/>
      <c r="AD88" s="37"/>
      <c r="AE88" s="37"/>
    </row>
    <row r="89" spans="1:31" s="2" customFormat="1" ht="15.15" customHeight="1" hidden="1">
      <c r="A89" s="37"/>
      <c r="B89" s="38"/>
      <c r="C89" s="31" t="s">
        <v>24</v>
      </c>
      <c r="D89" s="39"/>
      <c r="E89" s="39"/>
      <c r="F89" s="26" t="str">
        <f>E13</f>
        <v xml:space="preserve"> </v>
      </c>
      <c r="G89" s="39"/>
      <c r="H89" s="39"/>
      <c r="I89" s="140" t="s">
        <v>29</v>
      </c>
      <c r="J89" s="35" t="str">
        <f>E19</f>
        <v xml:space="preserve"> </v>
      </c>
      <c r="K89" s="39"/>
      <c r="L89" s="62"/>
      <c r="S89" s="37"/>
      <c r="T89" s="37"/>
      <c r="U89" s="37"/>
      <c r="V89" s="37"/>
      <c r="W89" s="37"/>
      <c r="X89" s="37"/>
      <c r="Y89" s="37"/>
      <c r="Z89" s="37"/>
      <c r="AA89" s="37"/>
      <c r="AB89" s="37"/>
      <c r="AC89" s="37"/>
      <c r="AD89" s="37"/>
      <c r="AE89" s="37"/>
    </row>
    <row r="90" spans="1:31" s="2" customFormat="1" ht="15.15" customHeight="1" hidden="1">
      <c r="A90" s="37"/>
      <c r="B90" s="38"/>
      <c r="C90" s="31" t="s">
        <v>27</v>
      </c>
      <c r="D90" s="39"/>
      <c r="E90" s="39"/>
      <c r="F90" s="26" t="str">
        <f>IF(E16="","",E16)</f>
        <v>Vyplň údaj</v>
      </c>
      <c r="G90" s="39"/>
      <c r="H90" s="39"/>
      <c r="I90" s="140" t="s">
        <v>31</v>
      </c>
      <c r="J90" s="35" t="str">
        <f>E22</f>
        <v xml:space="preserve"> </v>
      </c>
      <c r="K90" s="39"/>
      <c r="L90" s="62"/>
      <c r="S90" s="37"/>
      <c r="T90" s="37"/>
      <c r="U90" s="37"/>
      <c r="V90" s="37"/>
      <c r="W90" s="37"/>
      <c r="X90" s="37"/>
      <c r="Y90" s="37"/>
      <c r="Z90" s="37"/>
      <c r="AA90" s="37"/>
      <c r="AB90" s="37"/>
      <c r="AC90" s="37"/>
      <c r="AD90" s="37"/>
      <c r="AE90" s="37"/>
    </row>
    <row r="91" spans="1:31" s="2" customFormat="1" ht="10.3" customHeight="1" hidden="1">
      <c r="A91" s="37"/>
      <c r="B91" s="38"/>
      <c r="C91" s="39"/>
      <c r="D91" s="39"/>
      <c r="E91" s="39"/>
      <c r="F91" s="39"/>
      <c r="G91" s="39"/>
      <c r="H91" s="39"/>
      <c r="I91" s="137"/>
      <c r="J91" s="39"/>
      <c r="K91" s="39"/>
      <c r="L91" s="62"/>
      <c r="S91" s="37"/>
      <c r="T91" s="37"/>
      <c r="U91" s="37"/>
      <c r="V91" s="37"/>
      <c r="W91" s="37"/>
      <c r="X91" s="37"/>
      <c r="Y91" s="37"/>
      <c r="Z91" s="37"/>
      <c r="AA91" s="37"/>
      <c r="AB91" s="37"/>
      <c r="AC91" s="37"/>
      <c r="AD91" s="37"/>
      <c r="AE91" s="37"/>
    </row>
    <row r="92" spans="1:31" s="2" customFormat="1" ht="29.25" customHeight="1" hidden="1">
      <c r="A92" s="37"/>
      <c r="B92" s="38"/>
      <c r="C92" s="180" t="s">
        <v>83</v>
      </c>
      <c r="D92" s="181"/>
      <c r="E92" s="181"/>
      <c r="F92" s="181"/>
      <c r="G92" s="181"/>
      <c r="H92" s="181"/>
      <c r="I92" s="182"/>
      <c r="J92" s="183" t="s">
        <v>84</v>
      </c>
      <c r="K92" s="181"/>
      <c r="L92" s="62"/>
      <c r="S92" s="37"/>
      <c r="T92" s="37"/>
      <c r="U92" s="37"/>
      <c r="V92" s="37"/>
      <c r="W92" s="37"/>
      <c r="X92" s="37"/>
      <c r="Y92" s="37"/>
      <c r="Z92" s="37"/>
      <c r="AA92" s="37"/>
      <c r="AB92" s="37"/>
      <c r="AC92" s="37"/>
      <c r="AD92" s="37"/>
      <c r="AE92" s="37"/>
    </row>
    <row r="93" spans="1:31" s="2" customFormat="1" ht="10.3" customHeight="1" hidden="1">
      <c r="A93" s="37"/>
      <c r="B93" s="38"/>
      <c r="C93" s="39"/>
      <c r="D93" s="39"/>
      <c r="E93" s="39"/>
      <c r="F93" s="39"/>
      <c r="G93" s="39"/>
      <c r="H93" s="39"/>
      <c r="I93" s="137"/>
      <c r="J93" s="39"/>
      <c r="K93" s="39"/>
      <c r="L93" s="62"/>
      <c r="S93" s="37"/>
      <c r="T93" s="37"/>
      <c r="U93" s="37"/>
      <c r="V93" s="37"/>
      <c r="W93" s="37"/>
      <c r="X93" s="37"/>
      <c r="Y93" s="37"/>
      <c r="Z93" s="37"/>
      <c r="AA93" s="37"/>
      <c r="AB93" s="37"/>
      <c r="AC93" s="37"/>
      <c r="AD93" s="37"/>
      <c r="AE93" s="37"/>
    </row>
    <row r="94" spans="1:47" s="2" customFormat="1" ht="22.8" customHeight="1" hidden="1">
      <c r="A94" s="37"/>
      <c r="B94" s="38"/>
      <c r="C94" s="184" t="s">
        <v>85</v>
      </c>
      <c r="D94" s="39"/>
      <c r="E94" s="39"/>
      <c r="F94" s="39"/>
      <c r="G94" s="39"/>
      <c r="H94" s="39"/>
      <c r="I94" s="137"/>
      <c r="J94" s="109">
        <f>J125</f>
        <v>0</v>
      </c>
      <c r="K94" s="39"/>
      <c r="L94" s="62"/>
      <c r="S94" s="37"/>
      <c r="T94" s="37"/>
      <c r="U94" s="37"/>
      <c r="V94" s="37"/>
      <c r="W94" s="37"/>
      <c r="X94" s="37"/>
      <c r="Y94" s="37"/>
      <c r="Z94" s="37"/>
      <c r="AA94" s="37"/>
      <c r="AB94" s="37"/>
      <c r="AC94" s="37"/>
      <c r="AD94" s="37"/>
      <c r="AE94" s="37"/>
      <c r="AU94" s="16" t="s">
        <v>86</v>
      </c>
    </row>
    <row r="95" spans="1:31" s="9" customFormat="1" ht="24.95" customHeight="1" hidden="1">
      <c r="A95" s="9"/>
      <c r="B95" s="185"/>
      <c r="C95" s="186"/>
      <c r="D95" s="187" t="s">
        <v>87</v>
      </c>
      <c r="E95" s="188"/>
      <c r="F95" s="188"/>
      <c r="G95" s="188"/>
      <c r="H95" s="188"/>
      <c r="I95" s="189"/>
      <c r="J95" s="190">
        <f>J126</f>
        <v>0</v>
      </c>
      <c r="K95" s="186"/>
      <c r="L95" s="191"/>
      <c r="S95" s="9"/>
      <c r="T95" s="9"/>
      <c r="U95" s="9"/>
      <c r="V95" s="9"/>
      <c r="W95" s="9"/>
      <c r="X95" s="9"/>
      <c r="Y95" s="9"/>
      <c r="Z95" s="9"/>
      <c r="AA95" s="9"/>
      <c r="AB95" s="9"/>
      <c r="AC95" s="9"/>
      <c r="AD95" s="9"/>
      <c r="AE95" s="9"/>
    </row>
    <row r="96" spans="1:31" s="10" customFormat="1" ht="19.9" customHeight="1" hidden="1">
      <c r="A96" s="10"/>
      <c r="B96" s="192"/>
      <c r="C96" s="193"/>
      <c r="D96" s="194" t="s">
        <v>88</v>
      </c>
      <c r="E96" s="195"/>
      <c r="F96" s="195"/>
      <c r="G96" s="195"/>
      <c r="H96" s="195"/>
      <c r="I96" s="196"/>
      <c r="J96" s="197">
        <f>J127</f>
        <v>0</v>
      </c>
      <c r="K96" s="193"/>
      <c r="L96" s="198"/>
      <c r="S96" s="10"/>
      <c r="T96" s="10"/>
      <c r="U96" s="10"/>
      <c r="V96" s="10"/>
      <c r="W96" s="10"/>
      <c r="X96" s="10"/>
      <c r="Y96" s="10"/>
      <c r="Z96" s="10"/>
      <c r="AA96" s="10"/>
      <c r="AB96" s="10"/>
      <c r="AC96" s="10"/>
      <c r="AD96" s="10"/>
      <c r="AE96" s="10"/>
    </row>
    <row r="97" spans="1:31" s="10" customFormat="1" ht="19.9" customHeight="1" hidden="1">
      <c r="A97" s="10"/>
      <c r="B97" s="192"/>
      <c r="C97" s="193"/>
      <c r="D97" s="194" t="s">
        <v>89</v>
      </c>
      <c r="E97" s="195"/>
      <c r="F97" s="195"/>
      <c r="G97" s="195"/>
      <c r="H97" s="195"/>
      <c r="I97" s="196"/>
      <c r="J97" s="197">
        <f>J134</f>
        <v>0</v>
      </c>
      <c r="K97" s="193"/>
      <c r="L97" s="198"/>
      <c r="S97" s="10"/>
      <c r="T97" s="10"/>
      <c r="U97" s="10"/>
      <c r="V97" s="10"/>
      <c r="W97" s="10"/>
      <c r="X97" s="10"/>
      <c r="Y97" s="10"/>
      <c r="Z97" s="10"/>
      <c r="AA97" s="10"/>
      <c r="AB97" s="10"/>
      <c r="AC97" s="10"/>
      <c r="AD97" s="10"/>
      <c r="AE97" s="10"/>
    </row>
    <row r="98" spans="1:31" s="10" customFormat="1" ht="19.9" customHeight="1" hidden="1">
      <c r="A98" s="10"/>
      <c r="B98" s="192"/>
      <c r="C98" s="193"/>
      <c r="D98" s="194" t="s">
        <v>90</v>
      </c>
      <c r="E98" s="195"/>
      <c r="F98" s="195"/>
      <c r="G98" s="195"/>
      <c r="H98" s="195"/>
      <c r="I98" s="196"/>
      <c r="J98" s="197">
        <f>J210</f>
        <v>0</v>
      </c>
      <c r="K98" s="193"/>
      <c r="L98" s="198"/>
      <c r="S98" s="10"/>
      <c r="T98" s="10"/>
      <c r="U98" s="10"/>
      <c r="V98" s="10"/>
      <c r="W98" s="10"/>
      <c r="X98" s="10"/>
      <c r="Y98" s="10"/>
      <c r="Z98" s="10"/>
      <c r="AA98" s="10"/>
      <c r="AB98" s="10"/>
      <c r="AC98" s="10"/>
      <c r="AD98" s="10"/>
      <c r="AE98" s="10"/>
    </row>
    <row r="99" spans="1:31" s="9" customFormat="1" ht="24.95" customHeight="1" hidden="1">
      <c r="A99" s="9"/>
      <c r="B99" s="185"/>
      <c r="C99" s="186"/>
      <c r="D99" s="187" t="s">
        <v>91</v>
      </c>
      <c r="E99" s="188"/>
      <c r="F99" s="188"/>
      <c r="G99" s="188"/>
      <c r="H99" s="188"/>
      <c r="I99" s="189"/>
      <c r="J99" s="190">
        <f>J231</f>
        <v>0</v>
      </c>
      <c r="K99" s="186"/>
      <c r="L99" s="191"/>
      <c r="S99" s="9"/>
      <c r="T99" s="9"/>
      <c r="U99" s="9"/>
      <c r="V99" s="9"/>
      <c r="W99" s="9"/>
      <c r="X99" s="9"/>
      <c r="Y99" s="9"/>
      <c r="Z99" s="9"/>
      <c r="AA99" s="9"/>
      <c r="AB99" s="9"/>
      <c r="AC99" s="9"/>
      <c r="AD99" s="9"/>
      <c r="AE99" s="9"/>
    </row>
    <row r="100" spans="1:31" s="10" customFormat="1" ht="19.9" customHeight="1" hidden="1">
      <c r="A100" s="10"/>
      <c r="B100" s="192"/>
      <c r="C100" s="193"/>
      <c r="D100" s="194" t="s">
        <v>92</v>
      </c>
      <c r="E100" s="195"/>
      <c r="F100" s="195"/>
      <c r="G100" s="195"/>
      <c r="H100" s="195"/>
      <c r="I100" s="196"/>
      <c r="J100" s="197">
        <f>J232</f>
        <v>0</v>
      </c>
      <c r="K100" s="193"/>
      <c r="L100" s="198"/>
      <c r="S100" s="10"/>
      <c r="T100" s="10"/>
      <c r="U100" s="10"/>
      <c r="V100" s="10"/>
      <c r="W100" s="10"/>
      <c r="X100" s="10"/>
      <c r="Y100" s="10"/>
      <c r="Z100" s="10"/>
      <c r="AA100" s="10"/>
      <c r="AB100" s="10"/>
      <c r="AC100" s="10"/>
      <c r="AD100" s="10"/>
      <c r="AE100" s="10"/>
    </row>
    <row r="101" spans="1:31" s="10" customFormat="1" ht="19.9" customHeight="1" hidden="1">
      <c r="A101" s="10"/>
      <c r="B101" s="192"/>
      <c r="C101" s="193"/>
      <c r="D101" s="194" t="s">
        <v>93</v>
      </c>
      <c r="E101" s="195"/>
      <c r="F101" s="195"/>
      <c r="G101" s="195"/>
      <c r="H101" s="195"/>
      <c r="I101" s="196"/>
      <c r="J101" s="197">
        <f>J236</f>
        <v>0</v>
      </c>
      <c r="K101" s="193"/>
      <c r="L101" s="198"/>
      <c r="S101" s="10"/>
      <c r="T101" s="10"/>
      <c r="U101" s="10"/>
      <c r="V101" s="10"/>
      <c r="W101" s="10"/>
      <c r="X101" s="10"/>
      <c r="Y101" s="10"/>
      <c r="Z101" s="10"/>
      <c r="AA101" s="10"/>
      <c r="AB101" s="10"/>
      <c r="AC101" s="10"/>
      <c r="AD101" s="10"/>
      <c r="AE101" s="10"/>
    </row>
    <row r="102" spans="1:31" s="10" customFormat="1" ht="19.9" customHeight="1" hidden="1">
      <c r="A102" s="10"/>
      <c r="B102" s="192"/>
      <c r="C102" s="193"/>
      <c r="D102" s="194" t="s">
        <v>94</v>
      </c>
      <c r="E102" s="195"/>
      <c r="F102" s="195"/>
      <c r="G102" s="195"/>
      <c r="H102" s="195"/>
      <c r="I102" s="196"/>
      <c r="J102" s="197">
        <f>J241</f>
        <v>0</v>
      </c>
      <c r="K102" s="193"/>
      <c r="L102" s="198"/>
      <c r="S102" s="10"/>
      <c r="T102" s="10"/>
      <c r="U102" s="10"/>
      <c r="V102" s="10"/>
      <c r="W102" s="10"/>
      <c r="X102" s="10"/>
      <c r="Y102" s="10"/>
      <c r="Z102" s="10"/>
      <c r="AA102" s="10"/>
      <c r="AB102" s="10"/>
      <c r="AC102" s="10"/>
      <c r="AD102" s="10"/>
      <c r="AE102" s="10"/>
    </row>
    <row r="103" spans="1:31" s="10" customFormat="1" ht="19.9" customHeight="1" hidden="1">
      <c r="A103" s="10"/>
      <c r="B103" s="192"/>
      <c r="C103" s="193"/>
      <c r="D103" s="194" t="s">
        <v>95</v>
      </c>
      <c r="E103" s="195"/>
      <c r="F103" s="195"/>
      <c r="G103" s="195"/>
      <c r="H103" s="195"/>
      <c r="I103" s="196"/>
      <c r="J103" s="197">
        <f>J261</f>
        <v>0</v>
      </c>
      <c r="K103" s="193"/>
      <c r="L103" s="198"/>
      <c r="S103" s="10"/>
      <c r="T103" s="10"/>
      <c r="U103" s="10"/>
      <c r="V103" s="10"/>
      <c r="W103" s="10"/>
      <c r="X103" s="10"/>
      <c r="Y103" s="10"/>
      <c r="Z103" s="10"/>
      <c r="AA103" s="10"/>
      <c r="AB103" s="10"/>
      <c r="AC103" s="10"/>
      <c r="AD103" s="10"/>
      <c r="AE103" s="10"/>
    </row>
    <row r="104" spans="1:31" s="10" customFormat="1" ht="19.9" customHeight="1" hidden="1">
      <c r="A104" s="10"/>
      <c r="B104" s="192"/>
      <c r="C104" s="193"/>
      <c r="D104" s="194" t="s">
        <v>96</v>
      </c>
      <c r="E104" s="195"/>
      <c r="F104" s="195"/>
      <c r="G104" s="195"/>
      <c r="H104" s="195"/>
      <c r="I104" s="196"/>
      <c r="J104" s="197">
        <f>J266</f>
        <v>0</v>
      </c>
      <c r="K104" s="193"/>
      <c r="L104" s="198"/>
      <c r="S104" s="10"/>
      <c r="T104" s="10"/>
      <c r="U104" s="10"/>
      <c r="V104" s="10"/>
      <c r="W104" s="10"/>
      <c r="X104" s="10"/>
      <c r="Y104" s="10"/>
      <c r="Z104" s="10"/>
      <c r="AA104" s="10"/>
      <c r="AB104" s="10"/>
      <c r="AC104" s="10"/>
      <c r="AD104" s="10"/>
      <c r="AE104" s="10"/>
    </row>
    <row r="105" spans="1:31" s="10" customFormat="1" ht="19.9" customHeight="1" hidden="1">
      <c r="A105" s="10"/>
      <c r="B105" s="192"/>
      <c r="C105" s="193"/>
      <c r="D105" s="194" t="s">
        <v>97</v>
      </c>
      <c r="E105" s="195"/>
      <c r="F105" s="195"/>
      <c r="G105" s="195"/>
      <c r="H105" s="195"/>
      <c r="I105" s="196"/>
      <c r="J105" s="197">
        <f>J272</f>
        <v>0</v>
      </c>
      <c r="K105" s="193"/>
      <c r="L105" s="198"/>
      <c r="S105" s="10"/>
      <c r="T105" s="10"/>
      <c r="U105" s="10"/>
      <c r="V105" s="10"/>
      <c r="W105" s="10"/>
      <c r="X105" s="10"/>
      <c r="Y105" s="10"/>
      <c r="Z105" s="10"/>
      <c r="AA105" s="10"/>
      <c r="AB105" s="10"/>
      <c r="AC105" s="10"/>
      <c r="AD105" s="10"/>
      <c r="AE105" s="10"/>
    </row>
    <row r="106" spans="1:31" s="10" customFormat="1" ht="19.9" customHeight="1" hidden="1">
      <c r="A106" s="10"/>
      <c r="B106" s="192"/>
      <c r="C106" s="193"/>
      <c r="D106" s="194" t="s">
        <v>98</v>
      </c>
      <c r="E106" s="195"/>
      <c r="F106" s="195"/>
      <c r="G106" s="195"/>
      <c r="H106" s="195"/>
      <c r="I106" s="196"/>
      <c r="J106" s="197">
        <f>J284</f>
        <v>0</v>
      </c>
      <c r="K106" s="193"/>
      <c r="L106" s="198"/>
      <c r="S106" s="10"/>
      <c r="T106" s="10"/>
      <c r="U106" s="10"/>
      <c r="V106" s="10"/>
      <c r="W106" s="10"/>
      <c r="X106" s="10"/>
      <c r="Y106" s="10"/>
      <c r="Z106" s="10"/>
      <c r="AA106" s="10"/>
      <c r="AB106" s="10"/>
      <c r="AC106" s="10"/>
      <c r="AD106" s="10"/>
      <c r="AE106" s="10"/>
    </row>
    <row r="107" spans="1:31" s="10" customFormat="1" ht="19.9" customHeight="1" hidden="1">
      <c r="A107" s="10"/>
      <c r="B107" s="192"/>
      <c r="C107" s="193"/>
      <c r="D107" s="194" t="s">
        <v>99</v>
      </c>
      <c r="E107" s="195"/>
      <c r="F107" s="195"/>
      <c r="G107" s="195"/>
      <c r="H107" s="195"/>
      <c r="I107" s="196"/>
      <c r="J107" s="197">
        <f>J289</f>
        <v>0</v>
      </c>
      <c r="K107" s="193"/>
      <c r="L107" s="198"/>
      <c r="S107" s="10"/>
      <c r="T107" s="10"/>
      <c r="U107" s="10"/>
      <c r="V107" s="10"/>
      <c r="W107" s="10"/>
      <c r="X107" s="10"/>
      <c r="Y107" s="10"/>
      <c r="Z107" s="10"/>
      <c r="AA107" s="10"/>
      <c r="AB107" s="10"/>
      <c r="AC107" s="10"/>
      <c r="AD107" s="10"/>
      <c r="AE107" s="10"/>
    </row>
    <row r="108" spans="1:31" s="2" customFormat="1" ht="21.8" customHeight="1" hidden="1">
      <c r="A108" s="37"/>
      <c r="B108" s="38"/>
      <c r="C108" s="39"/>
      <c r="D108" s="39"/>
      <c r="E108" s="39"/>
      <c r="F108" s="39"/>
      <c r="G108" s="39"/>
      <c r="H108" s="39"/>
      <c r="I108" s="137"/>
      <c r="J108" s="39"/>
      <c r="K108" s="39"/>
      <c r="L108" s="62"/>
      <c r="S108" s="37"/>
      <c r="T108" s="37"/>
      <c r="U108" s="37"/>
      <c r="V108" s="37"/>
      <c r="W108" s="37"/>
      <c r="X108" s="37"/>
      <c r="Y108" s="37"/>
      <c r="Z108" s="37"/>
      <c r="AA108" s="37"/>
      <c r="AB108" s="37"/>
      <c r="AC108" s="37"/>
      <c r="AD108" s="37"/>
      <c r="AE108" s="37"/>
    </row>
    <row r="109" spans="1:31" s="2" customFormat="1" ht="6.95" customHeight="1" hidden="1">
      <c r="A109" s="37"/>
      <c r="B109" s="65"/>
      <c r="C109" s="66"/>
      <c r="D109" s="66"/>
      <c r="E109" s="66"/>
      <c r="F109" s="66"/>
      <c r="G109" s="66"/>
      <c r="H109" s="66"/>
      <c r="I109" s="176"/>
      <c r="J109" s="66"/>
      <c r="K109" s="66"/>
      <c r="L109" s="62"/>
      <c r="S109" s="37"/>
      <c r="T109" s="37"/>
      <c r="U109" s="37"/>
      <c r="V109" s="37"/>
      <c r="W109" s="37"/>
      <c r="X109" s="37"/>
      <c r="Y109" s="37"/>
      <c r="Z109" s="37"/>
      <c r="AA109" s="37"/>
      <c r="AB109" s="37"/>
      <c r="AC109" s="37"/>
      <c r="AD109" s="37"/>
      <c r="AE109" s="37"/>
    </row>
    <row r="110" ht="12" hidden="1"/>
    <row r="111" ht="12" hidden="1"/>
    <row r="112" ht="12" hidden="1"/>
    <row r="113" spans="1:31" s="2" customFormat="1" ht="6.95" customHeight="1">
      <c r="A113" s="37"/>
      <c r="B113" s="67"/>
      <c r="C113" s="68"/>
      <c r="D113" s="68"/>
      <c r="E113" s="68"/>
      <c r="F113" s="68"/>
      <c r="G113" s="68"/>
      <c r="H113" s="68"/>
      <c r="I113" s="179"/>
      <c r="J113" s="68"/>
      <c r="K113" s="68"/>
      <c r="L113" s="62"/>
      <c r="S113" s="37"/>
      <c r="T113" s="37"/>
      <c r="U113" s="37"/>
      <c r="V113" s="37"/>
      <c r="W113" s="37"/>
      <c r="X113" s="37"/>
      <c r="Y113" s="37"/>
      <c r="Z113" s="37"/>
      <c r="AA113" s="37"/>
      <c r="AB113" s="37"/>
      <c r="AC113" s="37"/>
      <c r="AD113" s="37"/>
      <c r="AE113" s="37"/>
    </row>
    <row r="114" spans="1:31" s="2" customFormat="1" ht="24.95" customHeight="1">
      <c r="A114" s="37"/>
      <c r="B114" s="38"/>
      <c r="C114" s="22" t="s">
        <v>100</v>
      </c>
      <c r="D114" s="39"/>
      <c r="E114" s="39"/>
      <c r="F114" s="39"/>
      <c r="G114" s="39"/>
      <c r="H114" s="39"/>
      <c r="I114" s="137"/>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137"/>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16</v>
      </c>
      <c r="D116" s="39"/>
      <c r="E116" s="39"/>
      <c r="F116" s="39"/>
      <c r="G116" s="39"/>
      <c r="H116" s="39"/>
      <c r="I116" s="137"/>
      <c r="J116" s="39"/>
      <c r="K116" s="39"/>
      <c r="L116" s="62"/>
      <c r="S116" s="37"/>
      <c r="T116" s="37"/>
      <c r="U116" s="37"/>
      <c r="V116" s="37"/>
      <c r="W116" s="37"/>
      <c r="X116" s="37"/>
      <c r="Y116" s="37"/>
      <c r="Z116" s="37"/>
      <c r="AA116" s="37"/>
      <c r="AB116" s="37"/>
      <c r="AC116" s="37"/>
      <c r="AD116" s="37"/>
      <c r="AE116" s="37"/>
    </row>
    <row r="117" spans="1:31" s="2" customFormat="1" ht="24.75" customHeight="1">
      <c r="A117" s="37"/>
      <c r="B117" s="38"/>
      <c r="C117" s="39"/>
      <c r="D117" s="39"/>
      <c r="E117" s="75" t="str">
        <f>E7</f>
        <v>DEMOLICE OBJEKTU RODINNÉHO DOMU NA ULICI ŠKOLNÍ 1517/18, P.Č. 117/1 K.Ú. BŘECLAV</v>
      </c>
      <c r="F117" s="39"/>
      <c r="G117" s="39"/>
      <c r="H117" s="39"/>
      <c r="I117" s="137"/>
      <c r="J117" s="39"/>
      <c r="K117" s="39"/>
      <c r="L117" s="62"/>
      <c r="S117" s="37"/>
      <c r="T117" s="37"/>
      <c r="U117" s="37"/>
      <c r="V117" s="37"/>
      <c r="W117" s="37"/>
      <c r="X117" s="37"/>
      <c r="Y117" s="37"/>
      <c r="Z117" s="37"/>
      <c r="AA117" s="37"/>
      <c r="AB117" s="37"/>
      <c r="AC117" s="37"/>
      <c r="AD117" s="37"/>
      <c r="AE117" s="37"/>
    </row>
    <row r="118" spans="1:31" s="2" customFormat="1" ht="6.95" customHeight="1">
      <c r="A118" s="37"/>
      <c r="B118" s="38"/>
      <c r="C118" s="39"/>
      <c r="D118" s="39"/>
      <c r="E118" s="39"/>
      <c r="F118" s="39"/>
      <c r="G118" s="39"/>
      <c r="H118" s="39"/>
      <c r="I118" s="137"/>
      <c r="J118" s="39"/>
      <c r="K118" s="39"/>
      <c r="L118" s="62"/>
      <c r="S118" s="37"/>
      <c r="T118" s="37"/>
      <c r="U118" s="37"/>
      <c r="V118" s="37"/>
      <c r="W118" s="37"/>
      <c r="X118" s="37"/>
      <c r="Y118" s="37"/>
      <c r="Z118" s="37"/>
      <c r="AA118" s="37"/>
      <c r="AB118" s="37"/>
      <c r="AC118" s="37"/>
      <c r="AD118" s="37"/>
      <c r="AE118" s="37"/>
    </row>
    <row r="119" spans="1:31" s="2" customFormat="1" ht="12" customHeight="1">
      <c r="A119" s="37"/>
      <c r="B119" s="38"/>
      <c r="C119" s="31" t="s">
        <v>20</v>
      </c>
      <c r="D119" s="39"/>
      <c r="E119" s="39"/>
      <c r="F119" s="26" t="str">
        <f>F10</f>
        <v xml:space="preserve"> </v>
      </c>
      <c r="G119" s="39"/>
      <c r="H119" s="39"/>
      <c r="I119" s="140" t="s">
        <v>22</v>
      </c>
      <c r="J119" s="78" t="str">
        <f>IF(J10="","",J10)</f>
        <v>7. 1. 2021</v>
      </c>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137"/>
      <c r="J120" s="39"/>
      <c r="K120" s="39"/>
      <c r="L120" s="62"/>
      <c r="S120" s="37"/>
      <c r="T120" s="37"/>
      <c r="U120" s="37"/>
      <c r="V120" s="37"/>
      <c r="W120" s="37"/>
      <c r="X120" s="37"/>
      <c r="Y120" s="37"/>
      <c r="Z120" s="37"/>
      <c r="AA120" s="37"/>
      <c r="AB120" s="37"/>
      <c r="AC120" s="37"/>
      <c r="AD120" s="37"/>
      <c r="AE120" s="37"/>
    </row>
    <row r="121" spans="1:31" s="2" customFormat="1" ht="15.15" customHeight="1">
      <c r="A121" s="37"/>
      <c r="B121" s="38"/>
      <c r="C121" s="31" t="s">
        <v>24</v>
      </c>
      <c r="D121" s="39"/>
      <c r="E121" s="39"/>
      <c r="F121" s="26" t="str">
        <f>E13</f>
        <v xml:space="preserve"> </v>
      </c>
      <c r="G121" s="39"/>
      <c r="H121" s="39"/>
      <c r="I121" s="140" t="s">
        <v>29</v>
      </c>
      <c r="J121" s="35" t="str">
        <f>E19</f>
        <v xml:space="preserve"> </v>
      </c>
      <c r="K121" s="39"/>
      <c r="L121" s="62"/>
      <c r="S121" s="37"/>
      <c r="T121" s="37"/>
      <c r="U121" s="37"/>
      <c r="V121" s="37"/>
      <c r="W121" s="37"/>
      <c r="X121" s="37"/>
      <c r="Y121" s="37"/>
      <c r="Z121" s="37"/>
      <c r="AA121" s="37"/>
      <c r="AB121" s="37"/>
      <c r="AC121" s="37"/>
      <c r="AD121" s="37"/>
      <c r="AE121" s="37"/>
    </row>
    <row r="122" spans="1:31" s="2" customFormat="1" ht="15.15" customHeight="1">
      <c r="A122" s="37"/>
      <c r="B122" s="38"/>
      <c r="C122" s="31" t="s">
        <v>27</v>
      </c>
      <c r="D122" s="39"/>
      <c r="E122" s="39"/>
      <c r="F122" s="26" t="str">
        <f>IF(E16="","",E16)</f>
        <v>Vyplň údaj</v>
      </c>
      <c r="G122" s="39"/>
      <c r="H122" s="39"/>
      <c r="I122" s="140" t="s">
        <v>31</v>
      </c>
      <c r="J122" s="35" t="str">
        <f>E22</f>
        <v xml:space="preserve"> </v>
      </c>
      <c r="K122" s="39"/>
      <c r="L122" s="62"/>
      <c r="S122" s="37"/>
      <c r="T122" s="37"/>
      <c r="U122" s="37"/>
      <c r="V122" s="37"/>
      <c r="W122" s="37"/>
      <c r="X122" s="37"/>
      <c r="Y122" s="37"/>
      <c r="Z122" s="37"/>
      <c r="AA122" s="37"/>
      <c r="AB122" s="37"/>
      <c r="AC122" s="37"/>
      <c r="AD122" s="37"/>
      <c r="AE122" s="37"/>
    </row>
    <row r="123" spans="1:31" s="2" customFormat="1" ht="10.3" customHeight="1">
      <c r="A123" s="37"/>
      <c r="B123" s="38"/>
      <c r="C123" s="39"/>
      <c r="D123" s="39"/>
      <c r="E123" s="39"/>
      <c r="F123" s="39"/>
      <c r="G123" s="39"/>
      <c r="H123" s="39"/>
      <c r="I123" s="137"/>
      <c r="J123" s="39"/>
      <c r="K123" s="39"/>
      <c r="L123" s="62"/>
      <c r="S123" s="37"/>
      <c r="T123" s="37"/>
      <c r="U123" s="37"/>
      <c r="V123" s="37"/>
      <c r="W123" s="37"/>
      <c r="X123" s="37"/>
      <c r="Y123" s="37"/>
      <c r="Z123" s="37"/>
      <c r="AA123" s="37"/>
      <c r="AB123" s="37"/>
      <c r="AC123" s="37"/>
      <c r="AD123" s="37"/>
      <c r="AE123" s="37"/>
    </row>
    <row r="124" spans="1:31" s="11" customFormat="1" ht="29.25" customHeight="1">
      <c r="A124" s="199"/>
      <c r="B124" s="200"/>
      <c r="C124" s="201" t="s">
        <v>101</v>
      </c>
      <c r="D124" s="202" t="s">
        <v>58</v>
      </c>
      <c r="E124" s="202" t="s">
        <v>54</v>
      </c>
      <c r="F124" s="202" t="s">
        <v>55</v>
      </c>
      <c r="G124" s="202" t="s">
        <v>102</v>
      </c>
      <c r="H124" s="202" t="s">
        <v>103</v>
      </c>
      <c r="I124" s="203" t="s">
        <v>104</v>
      </c>
      <c r="J124" s="202" t="s">
        <v>84</v>
      </c>
      <c r="K124" s="204" t="s">
        <v>105</v>
      </c>
      <c r="L124" s="205"/>
      <c r="M124" s="99" t="s">
        <v>1</v>
      </c>
      <c r="N124" s="100" t="s">
        <v>37</v>
      </c>
      <c r="O124" s="100" t="s">
        <v>106</v>
      </c>
      <c r="P124" s="100" t="s">
        <v>107</v>
      </c>
      <c r="Q124" s="100" t="s">
        <v>108</v>
      </c>
      <c r="R124" s="100" t="s">
        <v>109</v>
      </c>
      <c r="S124" s="100" t="s">
        <v>110</v>
      </c>
      <c r="T124" s="101" t="s">
        <v>111</v>
      </c>
      <c r="U124" s="199"/>
      <c r="V124" s="199"/>
      <c r="W124" s="199"/>
      <c r="X124" s="199"/>
      <c r="Y124" s="199"/>
      <c r="Z124" s="199"/>
      <c r="AA124" s="199"/>
      <c r="AB124" s="199"/>
      <c r="AC124" s="199"/>
      <c r="AD124" s="199"/>
      <c r="AE124" s="199"/>
    </row>
    <row r="125" spans="1:63" s="2" customFormat="1" ht="22.8" customHeight="1">
      <c r="A125" s="37"/>
      <c r="B125" s="38"/>
      <c r="C125" s="106" t="s">
        <v>112</v>
      </c>
      <c r="D125" s="39"/>
      <c r="E125" s="39"/>
      <c r="F125" s="39"/>
      <c r="G125" s="39"/>
      <c r="H125" s="39"/>
      <c r="I125" s="137"/>
      <c r="J125" s="206">
        <f>BK125</f>
        <v>0</v>
      </c>
      <c r="K125" s="39"/>
      <c r="L125" s="43"/>
      <c r="M125" s="102"/>
      <c r="N125" s="207"/>
      <c r="O125" s="103"/>
      <c r="P125" s="208">
        <f>P126+P231</f>
        <v>0</v>
      </c>
      <c r="Q125" s="103"/>
      <c r="R125" s="208">
        <f>R126+R231</f>
        <v>0</v>
      </c>
      <c r="S125" s="103"/>
      <c r="T125" s="209">
        <f>T126+T231</f>
        <v>434.5373715</v>
      </c>
      <c r="U125" s="37"/>
      <c r="V125" s="37"/>
      <c r="W125" s="37"/>
      <c r="X125" s="37"/>
      <c r="Y125" s="37"/>
      <c r="Z125" s="37"/>
      <c r="AA125" s="37"/>
      <c r="AB125" s="37"/>
      <c r="AC125" s="37"/>
      <c r="AD125" s="37"/>
      <c r="AE125" s="37"/>
      <c r="AT125" s="16" t="s">
        <v>72</v>
      </c>
      <c r="AU125" s="16" t="s">
        <v>86</v>
      </c>
      <c r="BK125" s="210">
        <f>BK126+BK231</f>
        <v>0</v>
      </c>
    </row>
    <row r="126" spans="1:63" s="12" customFormat="1" ht="25.9" customHeight="1">
      <c r="A126" s="12"/>
      <c r="B126" s="211"/>
      <c r="C126" s="212"/>
      <c r="D126" s="213" t="s">
        <v>72</v>
      </c>
      <c r="E126" s="214" t="s">
        <v>113</v>
      </c>
      <c r="F126" s="214" t="s">
        <v>114</v>
      </c>
      <c r="G126" s="212"/>
      <c r="H126" s="212"/>
      <c r="I126" s="215"/>
      <c r="J126" s="216">
        <f>BK126</f>
        <v>0</v>
      </c>
      <c r="K126" s="212"/>
      <c r="L126" s="217"/>
      <c r="M126" s="218"/>
      <c r="N126" s="219"/>
      <c r="O126" s="219"/>
      <c r="P126" s="220">
        <f>P127+P134+P210</f>
        <v>0</v>
      </c>
      <c r="Q126" s="219"/>
      <c r="R126" s="220">
        <f>R127+R134+R210</f>
        <v>0</v>
      </c>
      <c r="S126" s="219"/>
      <c r="T126" s="221">
        <f>T127+T134+T210</f>
        <v>408.138939</v>
      </c>
      <c r="U126" s="12"/>
      <c r="V126" s="12"/>
      <c r="W126" s="12"/>
      <c r="X126" s="12"/>
      <c r="Y126" s="12"/>
      <c r="Z126" s="12"/>
      <c r="AA126" s="12"/>
      <c r="AB126" s="12"/>
      <c r="AC126" s="12"/>
      <c r="AD126" s="12"/>
      <c r="AE126" s="12"/>
      <c r="AR126" s="222" t="s">
        <v>78</v>
      </c>
      <c r="AT126" s="223" t="s">
        <v>72</v>
      </c>
      <c r="AU126" s="223" t="s">
        <v>73</v>
      </c>
      <c r="AY126" s="222" t="s">
        <v>115</v>
      </c>
      <c r="BK126" s="224">
        <f>BK127+BK134+BK210</f>
        <v>0</v>
      </c>
    </row>
    <row r="127" spans="1:63" s="12" customFormat="1" ht="22.8" customHeight="1">
      <c r="A127" s="12"/>
      <c r="B127" s="211"/>
      <c r="C127" s="212"/>
      <c r="D127" s="213" t="s">
        <v>72</v>
      </c>
      <c r="E127" s="225" t="s">
        <v>78</v>
      </c>
      <c r="F127" s="225" t="s">
        <v>116</v>
      </c>
      <c r="G127" s="212"/>
      <c r="H127" s="212"/>
      <c r="I127" s="215"/>
      <c r="J127" s="226">
        <f>BK127</f>
        <v>0</v>
      </c>
      <c r="K127" s="212"/>
      <c r="L127" s="217"/>
      <c r="M127" s="218"/>
      <c r="N127" s="219"/>
      <c r="O127" s="219"/>
      <c r="P127" s="220">
        <f>SUM(P128:P133)</f>
        <v>0</v>
      </c>
      <c r="Q127" s="219"/>
      <c r="R127" s="220">
        <f>SUM(R128:R133)</f>
        <v>0</v>
      </c>
      <c r="S127" s="219"/>
      <c r="T127" s="221">
        <f>SUM(T128:T133)</f>
        <v>94.3125</v>
      </c>
      <c r="U127" s="12"/>
      <c r="V127" s="12"/>
      <c r="W127" s="12"/>
      <c r="X127" s="12"/>
      <c r="Y127" s="12"/>
      <c r="Z127" s="12"/>
      <c r="AA127" s="12"/>
      <c r="AB127" s="12"/>
      <c r="AC127" s="12"/>
      <c r="AD127" s="12"/>
      <c r="AE127" s="12"/>
      <c r="AR127" s="222" t="s">
        <v>78</v>
      </c>
      <c r="AT127" s="223" t="s">
        <v>72</v>
      </c>
      <c r="AU127" s="223" t="s">
        <v>78</v>
      </c>
      <c r="AY127" s="222" t="s">
        <v>115</v>
      </c>
      <c r="BK127" s="224">
        <f>SUM(BK128:BK133)</f>
        <v>0</v>
      </c>
    </row>
    <row r="128" spans="1:65" s="2" customFormat="1" ht="62.7" customHeight="1">
      <c r="A128" s="37"/>
      <c r="B128" s="38"/>
      <c r="C128" s="227" t="s">
        <v>78</v>
      </c>
      <c r="D128" s="227" t="s">
        <v>117</v>
      </c>
      <c r="E128" s="228" t="s">
        <v>118</v>
      </c>
      <c r="F128" s="229" t="s">
        <v>119</v>
      </c>
      <c r="G128" s="230" t="s">
        <v>120</v>
      </c>
      <c r="H128" s="231">
        <v>150.9</v>
      </c>
      <c r="I128" s="232"/>
      <c r="J128" s="233">
        <f>ROUND(I128*H128,2)</f>
        <v>0</v>
      </c>
      <c r="K128" s="229" t="s">
        <v>121</v>
      </c>
      <c r="L128" s="43"/>
      <c r="M128" s="234" t="s">
        <v>1</v>
      </c>
      <c r="N128" s="235" t="s">
        <v>38</v>
      </c>
      <c r="O128" s="90"/>
      <c r="P128" s="236">
        <f>O128*H128</f>
        <v>0</v>
      </c>
      <c r="Q128" s="236">
        <v>0</v>
      </c>
      <c r="R128" s="236">
        <f>Q128*H128</f>
        <v>0</v>
      </c>
      <c r="S128" s="236">
        <v>0.625</v>
      </c>
      <c r="T128" s="237">
        <f>S128*H128</f>
        <v>94.3125</v>
      </c>
      <c r="U128" s="37"/>
      <c r="V128" s="37"/>
      <c r="W128" s="37"/>
      <c r="X128" s="37"/>
      <c r="Y128" s="37"/>
      <c r="Z128" s="37"/>
      <c r="AA128" s="37"/>
      <c r="AB128" s="37"/>
      <c r="AC128" s="37"/>
      <c r="AD128" s="37"/>
      <c r="AE128" s="37"/>
      <c r="AR128" s="238" t="s">
        <v>122</v>
      </c>
      <c r="AT128" s="238" t="s">
        <v>117</v>
      </c>
      <c r="AU128" s="238" t="s">
        <v>80</v>
      </c>
      <c r="AY128" s="16" t="s">
        <v>115</v>
      </c>
      <c r="BE128" s="239">
        <f>IF(N128="základní",J128,0)</f>
        <v>0</v>
      </c>
      <c r="BF128" s="239">
        <f>IF(N128="snížená",J128,0)</f>
        <v>0</v>
      </c>
      <c r="BG128" s="239">
        <f>IF(N128="zákl. přenesená",J128,0)</f>
        <v>0</v>
      </c>
      <c r="BH128" s="239">
        <f>IF(N128="sníž. přenesená",J128,0)</f>
        <v>0</v>
      </c>
      <c r="BI128" s="239">
        <f>IF(N128="nulová",J128,0)</f>
        <v>0</v>
      </c>
      <c r="BJ128" s="16" t="s">
        <v>78</v>
      </c>
      <c r="BK128" s="239">
        <f>ROUND(I128*H128,2)</f>
        <v>0</v>
      </c>
      <c r="BL128" s="16" t="s">
        <v>122</v>
      </c>
      <c r="BM128" s="238" t="s">
        <v>123</v>
      </c>
    </row>
    <row r="129" spans="1:47" s="2" customFormat="1" ht="12">
      <c r="A129" s="37"/>
      <c r="B129" s="38"/>
      <c r="C129" s="39"/>
      <c r="D129" s="240" t="s">
        <v>124</v>
      </c>
      <c r="E129" s="39"/>
      <c r="F129" s="241" t="s">
        <v>125</v>
      </c>
      <c r="G129" s="39"/>
      <c r="H129" s="39"/>
      <c r="I129" s="137"/>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124</v>
      </c>
      <c r="AU129" s="16" t="s">
        <v>80</v>
      </c>
    </row>
    <row r="130" spans="1:51" s="13" customFormat="1" ht="12">
      <c r="A130" s="13"/>
      <c r="B130" s="244"/>
      <c r="C130" s="245"/>
      <c r="D130" s="240" t="s">
        <v>126</v>
      </c>
      <c r="E130" s="246" t="s">
        <v>1</v>
      </c>
      <c r="F130" s="247" t="s">
        <v>127</v>
      </c>
      <c r="G130" s="245"/>
      <c r="H130" s="248">
        <v>150.9</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126</v>
      </c>
      <c r="AU130" s="254" t="s">
        <v>80</v>
      </c>
      <c r="AV130" s="13" t="s">
        <v>80</v>
      </c>
      <c r="AW130" s="13" t="s">
        <v>30</v>
      </c>
      <c r="AX130" s="13" t="s">
        <v>78</v>
      </c>
      <c r="AY130" s="254" t="s">
        <v>115</v>
      </c>
    </row>
    <row r="131" spans="1:65" s="2" customFormat="1" ht="37.8" customHeight="1">
      <c r="A131" s="37"/>
      <c r="B131" s="38"/>
      <c r="C131" s="227" t="s">
        <v>80</v>
      </c>
      <c r="D131" s="227" t="s">
        <v>117</v>
      </c>
      <c r="E131" s="228" t="s">
        <v>128</v>
      </c>
      <c r="F131" s="229" t="s">
        <v>129</v>
      </c>
      <c r="G131" s="230" t="s">
        <v>130</v>
      </c>
      <c r="H131" s="231">
        <v>139</v>
      </c>
      <c r="I131" s="232"/>
      <c r="J131" s="233">
        <f>ROUND(I131*H131,2)</f>
        <v>0</v>
      </c>
      <c r="K131" s="229" t="s">
        <v>121</v>
      </c>
      <c r="L131" s="43"/>
      <c r="M131" s="234" t="s">
        <v>1</v>
      </c>
      <c r="N131" s="235" t="s">
        <v>38</v>
      </c>
      <c r="O131" s="90"/>
      <c r="P131" s="236">
        <f>O131*H131</f>
        <v>0</v>
      </c>
      <c r="Q131" s="236">
        <v>0</v>
      </c>
      <c r="R131" s="236">
        <f>Q131*H131</f>
        <v>0</v>
      </c>
      <c r="S131" s="236">
        <v>0</v>
      </c>
      <c r="T131" s="237">
        <f>S131*H131</f>
        <v>0</v>
      </c>
      <c r="U131" s="37"/>
      <c r="V131" s="37"/>
      <c r="W131" s="37"/>
      <c r="X131" s="37"/>
      <c r="Y131" s="37"/>
      <c r="Z131" s="37"/>
      <c r="AA131" s="37"/>
      <c r="AB131" s="37"/>
      <c r="AC131" s="37"/>
      <c r="AD131" s="37"/>
      <c r="AE131" s="37"/>
      <c r="AR131" s="238" t="s">
        <v>122</v>
      </c>
      <c r="AT131" s="238" t="s">
        <v>117</v>
      </c>
      <c r="AU131" s="238" t="s">
        <v>80</v>
      </c>
      <c r="AY131" s="16" t="s">
        <v>115</v>
      </c>
      <c r="BE131" s="239">
        <f>IF(N131="základní",J131,0)</f>
        <v>0</v>
      </c>
      <c r="BF131" s="239">
        <f>IF(N131="snížená",J131,0)</f>
        <v>0</v>
      </c>
      <c r="BG131" s="239">
        <f>IF(N131="zákl. přenesená",J131,0)</f>
        <v>0</v>
      </c>
      <c r="BH131" s="239">
        <f>IF(N131="sníž. přenesená",J131,0)</f>
        <v>0</v>
      </c>
      <c r="BI131" s="239">
        <f>IF(N131="nulová",J131,0)</f>
        <v>0</v>
      </c>
      <c r="BJ131" s="16" t="s">
        <v>78</v>
      </c>
      <c r="BK131" s="239">
        <f>ROUND(I131*H131,2)</f>
        <v>0</v>
      </c>
      <c r="BL131" s="16" t="s">
        <v>122</v>
      </c>
      <c r="BM131" s="238" t="s">
        <v>131</v>
      </c>
    </row>
    <row r="132" spans="1:47" s="2" customFormat="1" ht="12">
      <c r="A132" s="37"/>
      <c r="B132" s="38"/>
      <c r="C132" s="39"/>
      <c r="D132" s="240" t="s">
        <v>124</v>
      </c>
      <c r="E132" s="39"/>
      <c r="F132" s="241" t="s">
        <v>132</v>
      </c>
      <c r="G132" s="39"/>
      <c r="H132" s="39"/>
      <c r="I132" s="137"/>
      <c r="J132" s="39"/>
      <c r="K132" s="39"/>
      <c r="L132" s="43"/>
      <c r="M132" s="242"/>
      <c r="N132" s="243"/>
      <c r="O132" s="90"/>
      <c r="P132" s="90"/>
      <c r="Q132" s="90"/>
      <c r="R132" s="90"/>
      <c r="S132" s="90"/>
      <c r="T132" s="91"/>
      <c r="U132" s="37"/>
      <c r="V132" s="37"/>
      <c r="W132" s="37"/>
      <c r="X132" s="37"/>
      <c r="Y132" s="37"/>
      <c r="Z132" s="37"/>
      <c r="AA132" s="37"/>
      <c r="AB132" s="37"/>
      <c r="AC132" s="37"/>
      <c r="AD132" s="37"/>
      <c r="AE132" s="37"/>
      <c r="AT132" s="16" t="s">
        <v>124</v>
      </c>
      <c r="AU132" s="16" t="s">
        <v>80</v>
      </c>
    </row>
    <row r="133" spans="1:51" s="13" customFormat="1" ht="12">
      <c r="A133" s="13"/>
      <c r="B133" s="244"/>
      <c r="C133" s="245"/>
      <c r="D133" s="240" t="s">
        <v>126</v>
      </c>
      <c r="E133" s="246" t="s">
        <v>1</v>
      </c>
      <c r="F133" s="247" t="s">
        <v>133</v>
      </c>
      <c r="G133" s="245"/>
      <c r="H133" s="248">
        <v>139</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126</v>
      </c>
      <c r="AU133" s="254" t="s">
        <v>80</v>
      </c>
      <c r="AV133" s="13" t="s">
        <v>80</v>
      </c>
      <c r="AW133" s="13" t="s">
        <v>30</v>
      </c>
      <c r="AX133" s="13" t="s">
        <v>78</v>
      </c>
      <c r="AY133" s="254" t="s">
        <v>115</v>
      </c>
    </row>
    <row r="134" spans="1:63" s="12" customFormat="1" ht="22.8" customHeight="1">
      <c r="A134" s="12"/>
      <c r="B134" s="211"/>
      <c r="C134" s="212"/>
      <c r="D134" s="213" t="s">
        <v>72</v>
      </c>
      <c r="E134" s="225" t="s">
        <v>134</v>
      </c>
      <c r="F134" s="225" t="s">
        <v>135</v>
      </c>
      <c r="G134" s="212"/>
      <c r="H134" s="212"/>
      <c r="I134" s="215"/>
      <c r="J134" s="226">
        <f>BK134</f>
        <v>0</v>
      </c>
      <c r="K134" s="212"/>
      <c r="L134" s="217"/>
      <c r="M134" s="218"/>
      <c r="N134" s="219"/>
      <c r="O134" s="219"/>
      <c r="P134" s="220">
        <f>SUM(P135:P209)</f>
        <v>0</v>
      </c>
      <c r="Q134" s="219"/>
      <c r="R134" s="220">
        <f>SUM(R135:R209)</f>
        <v>0</v>
      </c>
      <c r="S134" s="219"/>
      <c r="T134" s="221">
        <f>SUM(T135:T209)</f>
        <v>313.826439</v>
      </c>
      <c r="U134" s="12"/>
      <c r="V134" s="12"/>
      <c r="W134" s="12"/>
      <c r="X134" s="12"/>
      <c r="Y134" s="12"/>
      <c r="Z134" s="12"/>
      <c r="AA134" s="12"/>
      <c r="AB134" s="12"/>
      <c r="AC134" s="12"/>
      <c r="AD134" s="12"/>
      <c r="AE134" s="12"/>
      <c r="AR134" s="222" t="s">
        <v>78</v>
      </c>
      <c r="AT134" s="223" t="s">
        <v>72</v>
      </c>
      <c r="AU134" s="223" t="s">
        <v>78</v>
      </c>
      <c r="AY134" s="222" t="s">
        <v>115</v>
      </c>
      <c r="BK134" s="224">
        <f>SUM(BK135:BK209)</f>
        <v>0</v>
      </c>
    </row>
    <row r="135" spans="1:65" s="2" customFormat="1" ht="14.4" customHeight="1">
      <c r="A135" s="37"/>
      <c r="B135" s="38"/>
      <c r="C135" s="227" t="s">
        <v>136</v>
      </c>
      <c r="D135" s="227" t="s">
        <v>117</v>
      </c>
      <c r="E135" s="228" t="s">
        <v>137</v>
      </c>
      <c r="F135" s="229" t="s">
        <v>138</v>
      </c>
      <c r="G135" s="230" t="s">
        <v>130</v>
      </c>
      <c r="H135" s="231">
        <v>30.53</v>
      </c>
      <c r="I135" s="232"/>
      <c r="J135" s="233">
        <f>ROUND(I135*H135,2)</f>
        <v>0</v>
      </c>
      <c r="K135" s="229" t="s">
        <v>121</v>
      </c>
      <c r="L135" s="43"/>
      <c r="M135" s="234" t="s">
        <v>1</v>
      </c>
      <c r="N135" s="235" t="s">
        <v>38</v>
      </c>
      <c r="O135" s="90"/>
      <c r="P135" s="236">
        <f>O135*H135</f>
        <v>0</v>
      </c>
      <c r="Q135" s="236">
        <v>0</v>
      </c>
      <c r="R135" s="236">
        <f>Q135*H135</f>
        <v>0</v>
      </c>
      <c r="S135" s="236">
        <v>2</v>
      </c>
      <c r="T135" s="237">
        <f>S135*H135</f>
        <v>61.06</v>
      </c>
      <c r="U135" s="37"/>
      <c r="V135" s="37"/>
      <c r="W135" s="37"/>
      <c r="X135" s="37"/>
      <c r="Y135" s="37"/>
      <c r="Z135" s="37"/>
      <c r="AA135" s="37"/>
      <c r="AB135" s="37"/>
      <c r="AC135" s="37"/>
      <c r="AD135" s="37"/>
      <c r="AE135" s="37"/>
      <c r="AR135" s="238" t="s">
        <v>122</v>
      </c>
      <c r="AT135" s="238" t="s">
        <v>117</v>
      </c>
      <c r="AU135" s="238" t="s">
        <v>80</v>
      </c>
      <c r="AY135" s="16" t="s">
        <v>115</v>
      </c>
      <c r="BE135" s="239">
        <f>IF(N135="základní",J135,0)</f>
        <v>0</v>
      </c>
      <c r="BF135" s="239">
        <f>IF(N135="snížená",J135,0)</f>
        <v>0</v>
      </c>
      <c r="BG135" s="239">
        <f>IF(N135="zákl. přenesená",J135,0)</f>
        <v>0</v>
      </c>
      <c r="BH135" s="239">
        <f>IF(N135="sníž. přenesená",J135,0)</f>
        <v>0</v>
      </c>
      <c r="BI135" s="239">
        <f>IF(N135="nulová",J135,0)</f>
        <v>0</v>
      </c>
      <c r="BJ135" s="16" t="s">
        <v>78</v>
      </c>
      <c r="BK135" s="239">
        <f>ROUND(I135*H135,2)</f>
        <v>0</v>
      </c>
      <c r="BL135" s="16" t="s">
        <v>122</v>
      </c>
      <c r="BM135" s="238" t="s">
        <v>139</v>
      </c>
    </row>
    <row r="136" spans="1:51" s="13" customFormat="1" ht="12">
      <c r="A136" s="13"/>
      <c r="B136" s="244"/>
      <c r="C136" s="245"/>
      <c r="D136" s="240" t="s">
        <v>126</v>
      </c>
      <c r="E136" s="246" t="s">
        <v>1</v>
      </c>
      <c r="F136" s="247" t="s">
        <v>140</v>
      </c>
      <c r="G136" s="245"/>
      <c r="H136" s="248">
        <v>12.87</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126</v>
      </c>
      <c r="AU136" s="254" t="s">
        <v>80</v>
      </c>
      <c r="AV136" s="13" t="s">
        <v>80</v>
      </c>
      <c r="AW136" s="13" t="s">
        <v>30</v>
      </c>
      <c r="AX136" s="13" t="s">
        <v>73</v>
      </c>
      <c r="AY136" s="254" t="s">
        <v>115</v>
      </c>
    </row>
    <row r="137" spans="1:51" s="13" customFormat="1" ht="12">
      <c r="A137" s="13"/>
      <c r="B137" s="244"/>
      <c r="C137" s="245"/>
      <c r="D137" s="240" t="s">
        <v>126</v>
      </c>
      <c r="E137" s="246" t="s">
        <v>1</v>
      </c>
      <c r="F137" s="247" t="s">
        <v>141</v>
      </c>
      <c r="G137" s="245"/>
      <c r="H137" s="248">
        <v>5.85</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126</v>
      </c>
      <c r="AU137" s="254" t="s">
        <v>80</v>
      </c>
      <c r="AV137" s="13" t="s">
        <v>80</v>
      </c>
      <c r="AW137" s="13" t="s">
        <v>30</v>
      </c>
      <c r="AX137" s="13" t="s">
        <v>73</v>
      </c>
      <c r="AY137" s="254" t="s">
        <v>115</v>
      </c>
    </row>
    <row r="138" spans="1:51" s="13" customFormat="1" ht="12">
      <c r="A138" s="13"/>
      <c r="B138" s="244"/>
      <c r="C138" s="245"/>
      <c r="D138" s="240" t="s">
        <v>126</v>
      </c>
      <c r="E138" s="246" t="s">
        <v>1</v>
      </c>
      <c r="F138" s="247" t="s">
        <v>142</v>
      </c>
      <c r="G138" s="245"/>
      <c r="H138" s="248">
        <v>2.214</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126</v>
      </c>
      <c r="AU138" s="254" t="s">
        <v>80</v>
      </c>
      <c r="AV138" s="13" t="s">
        <v>80</v>
      </c>
      <c r="AW138" s="13" t="s">
        <v>30</v>
      </c>
      <c r="AX138" s="13" t="s">
        <v>73</v>
      </c>
      <c r="AY138" s="254" t="s">
        <v>115</v>
      </c>
    </row>
    <row r="139" spans="1:51" s="13" customFormat="1" ht="12">
      <c r="A139" s="13"/>
      <c r="B139" s="244"/>
      <c r="C139" s="245"/>
      <c r="D139" s="240" t="s">
        <v>126</v>
      </c>
      <c r="E139" s="246" t="s">
        <v>1</v>
      </c>
      <c r="F139" s="247" t="s">
        <v>143</v>
      </c>
      <c r="G139" s="245"/>
      <c r="H139" s="248">
        <v>0.518</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126</v>
      </c>
      <c r="AU139" s="254" t="s">
        <v>80</v>
      </c>
      <c r="AV139" s="13" t="s">
        <v>80</v>
      </c>
      <c r="AW139" s="13" t="s">
        <v>30</v>
      </c>
      <c r="AX139" s="13" t="s">
        <v>73</v>
      </c>
      <c r="AY139" s="254" t="s">
        <v>115</v>
      </c>
    </row>
    <row r="140" spans="1:51" s="13" customFormat="1" ht="12">
      <c r="A140" s="13"/>
      <c r="B140" s="244"/>
      <c r="C140" s="245"/>
      <c r="D140" s="240" t="s">
        <v>126</v>
      </c>
      <c r="E140" s="246" t="s">
        <v>1</v>
      </c>
      <c r="F140" s="247" t="s">
        <v>144</v>
      </c>
      <c r="G140" s="245"/>
      <c r="H140" s="248">
        <v>0.449</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126</v>
      </c>
      <c r="AU140" s="254" t="s">
        <v>80</v>
      </c>
      <c r="AV140" s="13" t="s">
        <v>80</v>
      </c>
      <c r="AW140" s="13" t="s">
        <v>30</v>
      </c>
      <c r="AX140" s="13" t="s">
        <v>73</v>
      </c>
      <c r="AY140" s="254" t="s">
        <v>115</v>
      </c>
    </row>
    <row r="141" spans="1:51" s="13" customFormat="1" ht="12">
      <c r="A141" s="13"/>
      <c r="B141" s="244"/>
      <c r="C141" s="245"/>
      <c r="D141" s="240" t="s">
        <v>126</v>
      </c>
      <c r="E141" s="246" t="s">
        <v>1</v>
      </c>
      <c r="F141" s="247" t="s">
        <v>145</v>
      </c>
      <c r="G141" s="245"/>
      <c r="H141" s="248">
        <v>4.457</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126</v>
      </c>
      <c r="AU141" s="254" t="s">
        <v>80</v>
      </c>
      <c r="AV141" s="13" t="s">
        <v>80</v>
      </c>
      <c r="AW141" s="13" t="s">
        <v>30</v>
      </c>
      <c r="AX141" s="13" t="s">
        <v>73</v>
      </c>
      <c r="AY141" s="254" t="s">
        <v>115</v>
      </c>
    </row>
    <row r="142" spans="1:51" s="13" customFormat="1" ht="12">
      <c r="A142" s="13"/>
      <c r="B142" s="244"/>
      <c r="C142" s="245"/>
      <c r="D142" s="240" t="s">
        <v>126</v>
      </c>
      <c r="E142" s="246" t="s">
        <v>1</v>
      </c>
      <c r="F142" s="247" t="s">
        <v>146</v>
      </c>
      <c r="G142" s="245"/>
      <c r="H142" s="248">
        <v>4.172</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126</v>
      </c>
      <c r="AU142" s="254" t="s">
        <v>80</v>
      </c>
      <c r="AV142" s="13" t="s">
        <v>80</v>
      </c>
      <c r="AW142" s="13" t="s">
        <v>30</v>
      </c>
      <c r="AX142" s="13" t="s">
        <v>73</v>
      </c>
      <c r="AY142" s="254" t="s">
        <v>115</v>
      </c>
    </row>
    <row r="143" spans="1:51" s="14" customFormat="1" ht="12">
      <c r="A143" s="14"/>
      <c r="B143" s="255"/>
      <c r="C143" s="256"/>
      <c r="D143" s="240" t="s">
        <v>126</v>
      </c>
      <c r="E143" s="257" t="s">
        <v>1</v>
      </c>
      <c r="F143" s="258" t="s">
        <v>147</v>
      </c>
      <c r="G143" s="256"/>
      <c r="H143" s="259">
        <v>30.53</v>
      </c>
      <c r="I143" s="260"/>
      <c r="J143" s="256"/>
      <c r="K143" s="256"/>
      <c r="L143" s="261"/>
      <c r="M143" s="262"/>
      <c r="N143" s="263"/>
      <c r="O143" s="263"/>
      <c r="P143" s="263"/>
      <c r="Q143" s="263"/>
      <c r="R143" s="263"/>
      <c r="S143" s="263"/>
      <c r="T143" s="264"/>
      <c r="U143" s="14"/>
      <c r="V143" s="14"/>
      <c r="W143" s="14"/>
      <c r="X143" s="14"/>
      <c r="Y143" s="14"/>
      <c r="Z143" s="14"/>
      <c r="AA143" s="14"/>
      <c r="AB143" s="14"/>
      <c r="AC143" s="14"/>
      <c r="AD143" s="14"/>
      <c r="AE143" s="14"/>
      <c r="AT143" s="265" t="s">
        <v>126</v>
      </c>
      <c r="AU143" s="265" t="s">
        <v>80</v>
      </c>
      <c r="AV143" s="14" t="s">
        <v>122</v>
      </c>
      <c r="AW143" s="14" t="s">
        <v>30</v>
      </c>
      <c r="AX143" s="14" t="s">
        <v>78</v>
      </c>
      <c r="AY143" s="265" t="s">
        <v>115</v>
      </c>
    </row>
    <row r="144" spans="1:65" s="2" customFormat="1" ht="37.8" customHeight="1">
      <c r="A144" s="37"/>
      <c r="B144" s="38"/>
      <c r="C144" s="227" t="s">
        <v>122</v>
      </c>
      <c r="D144" s="227" t="s">
        <v>117</v>
      </c>
      <c r="E144" s="228" t="s">
        <v>148</v>
      </c>
      <c r="F144" s="229" t="s">
        <v>149</v>
      </c>
      <c r="G144" s="230" t="s">
        <v>120</v>
      </c>
      <c r="H144" s="231">
        <v>33.21</v>
      </c>
      <c r="I144" s="232"/>
      <c r="J144" s="233">
        <f>ROUND(I144*H144,2)</f>
        <v>0</v>
      </c>
      <c r="K144" s="229" t="s">
        <v>121</v>
      </c>
      <c r="L144" s="43"/>
      <c r="M144" s="234" t="s">
        <v>1</v>
      </c>
      <c r="N144" s="235" t="s">
        <v>38</v>
      </c>
      <c r="O144" s="90"/>
      <c r="P144" s="236">
        <f>O144*H144</f>
        <v>0</v>
      </c>
      <c r="Q144" s="236">
        <v>0</v>
      </c>
      <c r="R144" s="236">
        <f>Q144*H144</f>
        <v>0</v>
      </c>
      <c r="S144" s="236">
        <v>0.131</v>
      </c>
      <c r="T144" s="237">
        <f>S144*H144</f>
        <v>4.35051</v>
      </c>
      <c r="U144" s="37"/>
      <c r="V144" s="37"/>
      <c r="W144" s="37"/>
      <c r="X144" s="37"/>
      <c r="Y144" s="37"/>
      <c r="Z144" s="37"/>
      <c r="AA144" s="37"/>
      <c r="AB144" s="37"/>
      <c r="AC144" s="37"/>
      <c r="AD144" s="37"/>
      <c r="AE144" s="37"/>
      <c r="AR144" s="238" t="s">
        <v>122</v>
      </c>
      <c r="AT144" s="238" t="s">
        <v>117</v>
      </c>
      <c r="AU144" s="238" t="s">
        <v>80</v>
      </c>
      <c r="AY144" s="16" t="s">
        <v>115</v>
      </c>
      <c r="BE144" s="239">
        <f>IF(N144="základní",J144,0)</f>
        <v>0</v>
      </c>
      <c r="BF144" s="239">
        <f>IF(N144="snížená",J144,0)</f>
        <v>0</v>
      </c>
      <c r="BG144" s="239">
        <f>IF(N144="zákl. přenesená",J144,0)</f>
        <v>0</v>
      </c>
      <c r="BH144" s="239">
        <f>IF(N144="sníž. přenesená",J144,0)</f>
        <v>0</v>
      </c>
      <c r="BI144" s="239">
        <f>IF(N144="nulová",J144,0)</f>
        <v>0</v>
      </c>
      <c r="BJ144" s="16" t="s">
        <v>78</v>
      </c>
      <c r="BK144" s="239">
        <f>ROUND(I144*H144,2)</f>
        <v>0</v>
      </c>
      <c r="BL144" s="16" t="s">
        <v>122</v>
      </c>
      <c r="BM144" s="238" t="s">
        <v>150</v>
      </c>
    </row>
    <row r="145" spans="1:51" s="13" customFormat="1" ht="12">
      <c r="A145" s="13"/>
      <c r="B145" s="244"/>
      <c r="C145" s="245"/>
      <c r="D145" s="240" t="s">
        <v>126</v>
      </c>
      <c r="E145" s="246" t="s">
        <v>1</v>
      </c>
      <c r="F145" s="247" t="s">
        <v>151</v>
      </c>
      <c r="G145" s="245"/>
      <c r="H145" s="248">
        <v>33.21</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126</v>
      </c>
      <c r="AU145" s="254" t="s">
        <v>80</v>
      </c>
      <c r="AV145" s="13" t="s">
        <v>80</v>
      </c>
      <c r="AW145" s="13" t="s">
        <v>30</v>
      </c>
      <c r="AX145" s="13" t="s">
        <v>78</v>
      </c>
      <c r="AY145" s="254" t="s">
        <v>115</v>
      </c>
    </row>
    <row r="146" spans="1:65" s="2" customFormat="1" ht="37.8" customHeight="1">
      <c r="A146" s="37"/>
      <c r="B146" s="38"/>
      <c r="C146" s="227" t="s">
        <v>152</v>
      </c>
      <c r="D146" s="227" t="s">
        <v>117</v>
      </c>
      <c r="E146" s="228" t="s">
        <v>153</v>
      </c>
      <c r="F146" s="229" t="s">
        <v>154</v>
      </c>
      <c r="G146" s="230" t="s">
        <v>120</v>
      </c>
      <c r="H146" s="231">
        <v>24.9</v>
      </c>
      <c r="I146" s="232"/>
      <c r="J146" s="233">
        <f>ROUND(I146*H146,2)</f>
        <v>0</v>
      </c>
      <c r="K146" s="229" t="s">
        <v>121</v>
      </c>
      <c r="L146" s="43"/>
      <c r="M146" s="234" t="s">
        <v>1</v>
      </c>
      <c r="N146" s="235" t="s">
        <v>38</v>
      </c>
      <c r="O146" s="90"/>
      <c r="P146" s="236">
        <f>O146*H146</f>
        <v>0</v>
      </c>
      <c r="Q146" s="236">
        <v>0</v>
      </c>
      <c r="R146" s="236">
        <f>Q146*H146</f>
        <v>0</v>
      </c>
      <c r="S146" s="236">
        <v>0.261</v>
      </c>
      <c r="T146" s="237">
        <f>S146*H146</f>
        <v>6.4989</v>
      </c>
      <c r="U146" s="37"/>
      <c r="V146" s="37"/>
      <c r="W146" s="37"/>
      <c r="X146" s="37"/>
      <c r="Y146" s="37"/>
      <c r="Z146" s="37"/>
      <c r="AA146" s="37"/>
      <c r="AB146" s="37"/>
      <c r="AC146" s="37"/>
      <c r="AD146" s="37"/>
      <c r="AE146" s="37"/>
      <c r="AR146" s="238" t="s">
        <v>122</v>
      </c>
      <c r="AT146" s="238" t="s">
        <v>117</v>
      </c>
      <c r="AU146" s="238" t="s">
        <v>80</v>
      </c>
      <c r="AY146" s="16" t="s">
        <v>115</v>
      </c>
      <c r="BE146" s="239">
        <f>IF(N146="základní",J146,0)</f>
        <v>0</v>
      </c>
      <c r="BF146" s="239">
        <f>IF(N146="snížená",J146,0)</f>
        <v>0</v>
      </c>
      <c r="BG146" s="239">
        <f>IF(N146="zákl. přenesená",J146,0)</f>
        <v>0</v>
      </c>
      <c r="BH146" s="239">
        <f>IF(N146="sníž. přenesená",J146,0)</f>
        <v>0</v>
      </c>
      <c r="BI146" s="239">
        <f>IF(N146="nulová",J146,0)</f>
        <v>0</v>
      </c>
      <c r="BJ146" s="16" t="s">
        <v>78</v>
      </c>
      <c r="BK146" s="239">
        <f>ROUND(I146*H146,2)</f>
        <v>0</v>
      </c>
      <c r="BL146" s="16" t="s">
        <v>122</v>
      </c>
      <c r="BM146" s="238" t="s">
        <v>155</v>
      </c>
    </row>
    <row r="147" spans="1:51" s="13" customFormat="1" ht="12">
      <c r="A147" s="13"/>
      <c r="B147" s="244"/>
      <c r="C147" s="245"/>
      <c r="D147" s="240" t="s">
        <v>126</v>
      </c>
      <c r="E147" s="246" t="s">
        <v>1</v>
      </c>
      <c r="F147" s="247" t="s">
        <v>156</v>
      </c>
      <c r="G147" s="245"/>
      <c r="H147" s="248">
        <v>24.9</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126</v>
      </c>
      <c r="AU147" s="254" t="s">
        <v>80</v>
      </c>
      <c r="AV147" s="13" t="s">
        <v>80</v>
      </c>
      <c r="AW147" s="13" t="s">
        <v>30</v>
      </c>
      <c r="AX147" s="13" t="s">
        <v>78</v>
      </c>
      <c r="AY147" s="254" t="s">
        <v>115</v>
      </c>
    </row>
    <row r="148" spans="1:65" s="2" customFormat="1" ht="49.05" customHeight="1">
      <c r="A148" s="37"/>
      <c r="B148" s="38"/>
      <c r="C148" s="227" t="s">
        <v>157</v>
      </c>
      <c r="D148" s="227" t="s">
        <v>117</v>
      </c>
      <c r="E148" s="228" t="s">
        <v>158</v>
      </c>
      <c r="F148" s="229" t="s">
        <v>159</v>
      </c>
      <c r="G148" s="230" t="s">
        <v>130</v>
      </c>
      <c r="H148" s="231">
        <v>97.703</v>
      </c>
      <c r="I148" s="232"/>
      <c r="J148" s="233">
        <f>ROUND(I148*H148,2)</f>
        <v>0</v>
      </c>
      <c r="K148" s="229" t="s">
        <v>121</v>
      </c>
      <c r="L148" s="43"/>
      <c r="M148" s="234" t="s">
        <v>1</v>
      </c>
      <c r="N148" s="235" t="s">
        <v>38</v>
      </c>
      <c r="O148" s="90"/>
      <c r="P148" s="236">
        <f>O148*H148</f>
        <v>0</v>
      </c>
      <c r="Q148" s="236">
        <v>0</v>
      </c>
      <c r="R148" s="236">
        <f>Q148*H148</f>
        <v>0</v>
      </c>
      <c r="S148" s="236">
        <v>1.8</v>
      </c>
      <c r="T148" s="237">
        <f>S148*H148</f>
        <v>175.86540000000002</v>
      </c>
      <c r="U148" s="37"/>
      <c r="V148" s="37"/>
      <c r="W148" s="37"/>
      <c r="X148" s="37"/>
      <c r="Y148" s="37"/>
      <c r="Z148" s="37"/>
      <c r="AA148" s="37"/>
      <c r="AB148" s="37"/>
      <c r="AC148" s="37"/>
      <c r="AD148" s="37"/>
      <c r="AE148" s="37"/>
      <c r="AR148" s="238" t="s">
        <v>122</v>
      </c>
      <c r="AT148" s="238" t="s">
        <v>117</v>
      </c>
      <c r="AU148" s="238" t="s">
        <v>80</v>
      </c>
      <c r="AY148" s="16" t="s">
        <v>115</v>
      </c>
      <c r="BE148" s="239">
        <f>IF(N148="základní",J148,0)</f>
        <v>0</v>
      </c>
      <c r="BF148" s="239">
        <f>IF(N148="snížená",J148,0)</f>
        <v>0</v>
      </c>
      <c r="BG148" s="239">
        <f>IF(N148="zákl. přenesená",J148,0)</f>
        <v>0</v>
      </c>
      <c r="BH148" s="239">
        <f>IF(N148="sníž. přenesená",J148,0)</f>
        <v>0</v>
      </c>
      <c r="BI148" s="239">
        <f>IF(N148="nulová",J148,0)</f>
        <v>0</v>
      </c>
      <c r="BJ148" s="16" t="s">
        <v>78</v>
      </c>
      <c r="BK148" s="239">
        <f>ROUND(I148*H148,2)</f>
        <v>0</v>
      </c>
      <c r="BL148" s="16" t="s">
        <v>122</v>
      </c>
      <c r="BM148" s="238" t="s">
        <v>160</v>
      </c>
    </row>
    <row r="149" spans="1:47" s="2" customFormat="1" ht="12">
      <c r="A149" s="37"/>
      <c r="B149" s="38"/>
      <c r="C149" s="39"/>
      <c r="D149" s="240" t="s">
        <v>124</v>
      </c>
      <c r="E149" s="39"/>
      <c r="F149" s="241" t="s">
        <v>161</v>
      </c>
      <c r="G149" s="39"/>
      <c r="H149" s="39"/>
      <c r="I149" s="137"/>
      <c r="J149" s="39"/>
      <c r="K149" s="39"/>
      <c r="L149" s="43"/>
      <c r="M149" s="242"/>
      <c r="N149" s="243"/>
      <c r="O149" s="90"/>
      <c r="P149" s="90"/>
      <c r="Q149" s="90"/>
      <c r="R149" s="90"/>
      <c r="S149" s="90"/>
      <c r="T149" s="91"/>
      <c r="U149" s="37"/>
      <c r="V149" s="37"/>
      <c r="W149" s="37"/>
      <c r="X149" s="37"/>
      <c r="Y149" s="37"/>
      <c r="Z149" s="37"/>
      <c r="AA149" s="37"/>
      <c r="AB149" s="37"/>
      <c r="AC149" s="37"/>
      <c r="AD149" s="37"/>
      <c r="AE149" s="37"/>
      <c r="AT149" s="16" t="s">
        <v>124</v>
      </c>
      <c r="AU149" s="16" t="s">
        <v>80</v>
      </c>
    </row>
    <row r="150" spans="1:51" s="13" customFormat="1" ht="12">
      <c r="A150" s="13"/>
      <c r="B150" s="244"/>
      <c r="C150" s="245"/>
      <c r="D150" s="240" t="s">
        <v>126</v>
      </c>
      <c r="E150" s="246" t="s">
        <v>1</v>
      </c>
      <c r="F150" s="247" t="s">
        <v>162</v>
      </c>
      <c r="G150" s="245"/>
      <c r="H150" s="248">
        <v>53.19</v>
      </c>
      <c r="I150" s="249"/>
      <c r="J150" s="245"/>
      <c r="K150" s="245"/>
      <c r="L150" s="250"/>
      <c r="M150" s="251"/>
      <c r="N150" s="252"/>
      <c r="O150" s="252"/>
      <c r="P150" s="252"/>
      <c r="Q150" s="252"/>
      <c r="R150" s="252"/>
      <c r="S150" s="252"/>
      <c r="T150" s="253"/>
      <c r="U150" s="13"/>
      <c r="V150" s="13"/>
      <c r="W150" s="13"/>
      <c r="X150" s="13"/>
      <c r="Y150" s="13"/>
      <c r="Z150" s="13"/>
      <c r="AA150" s="13"/>
      <c r="AB150" s="13"/>
      <c r="AC150" s="13"/>
      <c r="AD150" s="13"/>
      <c r="AE150" s="13"/>
      <c r="AT150" s="254" t="s">
        <v>126</v>
      </c>
      <c r="AU150" s="254" t="s">
        <v>80</v>
      </c>
      <c r="AV150" s="13" t="s">
        <v>80</v>
      </c>
      <c r="AW150" s="13" t="s">
        <v>30</v>
      </c>
      <c r="AX150" s="13" t="s">
        <v>73</v>
      </c>
      <c r="AY150" s="254" t="s">
        <v>115</v>
      </c>
    </row>
    <row r="151" spans="1:51" s="13" customFormat="1" ht="12">
      <c r="A151" s="13"/>
      <c r="B151" s="244"/>
      <c r="C151" s="245"/>
      <c r="D151" s="240" t="s">
        <v>126</v>
      </c>
      <c r="E151" s="246" t="s">
        <v>1</v>
      </c>
      <c r="F151" s="247" t="s">
        <v>163</v>
      </c>
      <c r="G151" s="245"/>
      <c r="H151" s="248">
        <v>44.513</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126</v>
      </c>
      <c r="AU151" s="254" t="s">
        <v>80</v>
      </c>
      <c r="AV151" s="13" t="s">
        <v>80</v>
      </c>
      <c r="AW151" s="13" t="s">
        <v>30</v>
      </c>
      <c r="AX151" s="13" t="s">
        <v>73</v>
      </c>
      <c r="AY151" s="254" t="s">
        <v>115</v>
      </c>
    </row>
    <row r="152" spans="1:51" s="14" customFormat="1" ht="12">
      <c r="A152" s="14"/>
      <c r="B152" s="255"/>
      <c r="C152" s="256"/>
      <c r="D152" s="240" t="s">
        <v>126</v>
      </c>
      <c r="E152" s="257" t="s">
        <v>1</v>
      </c>
      <c r="F152" s="258" t="s">
        <v>147</v>
      </c>
      <c r="G152" s="256"/>
      <c r="H152" s="259">
        <v>97.703</v>
      </c>
      <c r="I152" s="260"/>
      <c r="J152" s="256"/>
      <c r="K152" s="256"/>
      <c r="L152" s="261"/>
      <c r="M152" s="262"/>
      <c r="N152" s="263"/>
      <c r="O152" s="263"/>
      <c r="P152" s="263"/>
      <c r="Q152" s="263"/>
      <c r="R152" s="263"/>
      <c r="S152" s="263"/>
      <c r="T152" s="264"/>
      <c r="U152" s="14"/>
      <c r="V152" s="14"/>
      <c r="W152" s="14"/>
      <c r="X152" s="14"/>
      <c r="Y152" s="14"/>
      <c r="Z152" s="14"/>
      <c r="AA152" s="14"/>
      <c r="AB152" s="14"/>
      <c r="AC152" s="14"/>
      <c r="AD152" s="14"/>
      <c r="AE152" s="14"/>
      <c r="AT152" s="265" t="s">
        <v>126</v>
      </c>
      <c r="AU152" s="265" t="s">
        <v>80</v>
      </c>
      <c r="AV152" s="14" t="s">
        <v>122</v>
      </c>
      <c r="AW152" s="14" t="s">
        <v>30</v>
      </c>
      <c r="AX152" s="14" t="s">
        <v>78</v>
      </c>
      <c r="AY152" s="265" t="s">
        <v>115</v>
      </c>
    </row>
    <row r="153" spans="1:65" s="2" customFormat="1" ht="24.15" customHeight="1">
      <c r="A153" s="37"/>
      <c r="B153" s="38"/>
      <c r="C153" s="227" t="s">
        <v>164</v>
      </c>
      <c r="D153" s="227" t="s">
        <v>117</v>
      </c>
      <c r="E153" s="228" t="s">
        <v>165</v>
      </c>
      <c r="F153" s="229" t="s">
        <v>166</v>
      </c>
      <c r="G153" s="230" t="s">
        <v>120</v>
      </c>
      <c r="H153" s="231">
        <v>0.338</v>
      </c>
      <c r="I153" s="232"/>
      <c r="J153" s="233">
        <f>ROUND(I153*H153,2)</f>
        <v>0</v>
      </c>
      <c r="K153" s="229" t="s">
        <v>121</v>
      </c>
      <c r="L153" s="43"/>
      <c r="M153" s="234" t="s">
        <v>1</v>
      </c>
      <c r="N153" s="235" t="s">
        <v>38</v>
      </c>
      <c r="O153" s="90"/>
      <c r="P153" s="236">
        <f>O153*H153</f>
        <v>0</v>
      </c>
      <c r="Q153" s="236">
        <v>0</v>
      </c>
      <c r="R153" s="236">
        <f>Q153*H153</f>
        <v>0</v>
      </c>
      <c r="S153" s="236">
        <v>0.082</v>
      </c>
      <c r="T153" s="237">
        <f>S153*H153</f>
        <v>0.027716000000000005</v>
      </c>
      <c r="U153" s="37"/>
      <c r="V153" s="37"/>
      <c r="W153" s="37"/>
      <c r="X153" s="37"/>
      <c r="Y153" s="37"/>
      <c r="Z153" s="37"/>
      <c r="AA153" s="37"/>
      <c r="AB153" s="37"/>
      <c r="AC153" s="37"/>
      <c r="AD153" s="37"/>
      <c r="AE153" s="37"/>
      <c r="AR153" s="238" t="s">
        <v>122</v>
      </c>
      <c r="AT153" s="238" t="s">
        <v>117</v>
      </c>
      <c r="AU153" s="238" t="s">
        <v>80</v>
      </c>
      <c r="AY153" s="16" t="s">
        <v>115</v>
      </c>
      <c r="BE153" s="239">
        <f>IF(N153="základní",J153,0)</f>
        <v>0</v>
      </c>
      <c r="BF153" s="239">
        <f>IF(N153="snížená",J153,0)</f>
        <v>0</v>
      </c>
      <c r="BG153" s="239">
        <f>IF(N153="zákl. přenesená",J153,0)</f>
        <v>0</v>
      </c>
      <c r="BH153" s="239">
        <f>IF(N153="sníž. přenesená",J153,0)</f>
        <v>0</v>
      </c>
      <c r="BI153" s="239">
        <f>IF(N153="nulová",J153,0)</f>
        <v>0</v>
      </c>
      <c r="BJ153" s="16" t="s">
        <v>78</v>
      </c>
      <c r="BK153" s="239">
        <f>ROUND(I153*H153,2)</f>
        <v>0</v>
      </c>
      <c r="BL153" s="16" t="s">
        <v>122</v>
      </c>
      <c r="BM153" s="238" t="s">
        <v>167</v>
      </c>
    </row>
    <row r="154" spans="1:51" s="13" customFormat="1" ht="12">
      <c r="A154" s="13"/>
      <c r="B154" s="244"/>
      <c r="C154" s="245"/>
      <c r="D154" s="240" t="s">
        <v>126</v>
      </c>
      <c r="E154" s="246" t="s">
        <v>1</v>
      </c>
      <c r="F154" s="247" t="s">
        <v>168</v>
      </c>
      <c r="G154" s="245"/>
      <c r="H154" s="248">
        <v>0.338</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126</v>
      </c>
      <c r="AU154" s="254" t="s">
        <v>80</v>
      </c>
      <c r="AV154" s="13" t="s">
        <v>80</v>
      </c>
      <c r="AW154" s="13" t="s">
        <v>30</v>
      </c>
      <c r="AX154" s="13" t="s">
        <v>78</v>
      </c>
      <c r="AY154" s="254" t="s">
        <v>115</v>
      </c>
    </row>
    <row r="155" spans="1:65" s="2" customFormat="1" ht="14.4" customHeight="1">
      <c r="A155" s="37"/>
      <c r="B155" s="38"/>
      <c r="C155" s="227" t="s">
        <v>169</v>
      </c>
      <c r="D155" s="227" t="s">
        <v>117</v>
      </c>
      <c r="E155" s="228" t="s">
        <v>170</v>
      </c>
      <c r="F155" s="229" t="s">
        <v>171</v>
      </c>
      <c r="G155" s="230" t="s">
        <v>130</v>
      </c>
      <c r="H155" s="231">
        <v>0.707</v>
      </c>
      <c r="I155" s="232"/>
      <c r="J155" s="233">
        <f>ROUND(I155*H155,2)</f>
        <v>0</v>
      </c>
      <c r="K155" s="229" t="s">
        <v>121</v>
      </c>
      <c r="L155" s="43"/>
      <c r="M155" s="234" t="s">
        <v>1</v>
      </c>
      <c r="N155" s="235" t="s">
        <v>38</v>
      </c>
      <c r="O155" s="90"/>
      <c r="P155" s="236">
        <f>O155*H155</f>
        <v>0</v>
      </c>
      <c r="Q155" s="236">
        <v>0</v>
      </c>
      <c r="R155" s="236">
        <f>Q155*H155</f>
        <v>0</v>
      </c>
      <c r="S155" s="236">
        <v>1.7</v>
      </c>
      <c r="T155" s="237">
        <f>S155*H155</f>
        <v>1.2019</v>
      </c>
      <c r="U155" s="37"/>
      <c r="V155" s="37"/>
      <c r="W155" s="37"/>
      <c r="X155" s="37"/>
      <c r="Y155" s="37"/>
      <c r="Z155" s="37"/>
      <c r="AA155" s="37"/>
      <c r="AB155" s="37"/>
      <c r="AC155" s="37"/>
      <c r="AD155" s="37"/>
      <c r="AE155" s="37"/>
      <c r="AR155" s="238" t="s">
        <v>122</v>
      </c>
      <c r="AT155" s="238" t="s">
        <v>117</v>
      </c>
      <c r="AU155" s="238" t="s">
        <v>80</v>
      </c>
      <c r="AY155" s="16" t="s">
        <v>115</v>
      </c>
      <c r="BE155" s="239">
        <f>IF(N155="základní",J155,0)</f>
        <v>0</v>
      </c>
      <c r="BF155" s="239">
        <f>IF(N155="snížená",J155,0)</f>
        <v>0</v>
      </c>
      <c r="BG155" s="239">
        <f>IF(N155="zákl. přenesená",J155,0)</f>
        <v>0</v>
      </c>
      <c r="BH155" s="239">
        <f>IF(N155="sníž. přenesená",J155,0)</f>
        <v>0</v>
      </c>
      <c r="BI155" s="239">
        <f>IF(N155="nulová",J155,0)</f>
        <v>0</v>
      </c>
      <c r="BJ155" s="16" t="s">
        <v>78</v>
      </c>
      <c r="BK155" s="239">
        <f>ROUND(I155*H155,2)</f>
        <v>0</v>
      </c>
      <c r="BL155" s="16" t="s">
        <v>122</v>
      </c>
      <c r="BM155" s="238" t="s">
        <v>172</v>
      </c>
    </row>
    <row r="156" spans="1:47" s="2" customFormat="1" ht="12">
      <c r="A156" s="37"/>
      <c r="B156" s="38"/>
      <c r="C156" s="39"/>
      <c r="D156" s="240" t="s">
        <v>124</v>
      </c>
      <c r="E156" s="39"/>
      <c r="F156" s="241" t="s">
        <v>173</v>
      </c>
      <c r="G156" s="39"/>
      <c r="H156" s="39"/>
      <c r="I156" s="137"/>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124</v>
      </c>
      <c r="AU156" s="16" t="s">
        <v>80</v>
      </c>
    </row>
    <row r="157" spans="1:51" s="13" customFormat="1" ht="12">
      <c r="A157" s="13"/>
      <c r="B157" s="244"/>
      <c r="C157" s="245"/>
      <c r="D157" s="240" t="s">
        <v>126</v>
      </c>
      <c r="E157" s="246" t="s">
        <v>1</v>
      </c>
      <c r="F157" s="247" t="s">
        <v>174</v>
      </c>
      <c r="G157" s="245"/>
      <c r="H157" s="248">
        <v>0.707</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126</v>
      </c>
      <c r="AU157" s="254" t="s">
        <v>80</v>
      </c>
      <c r="AV157" s="13" t="s">
        <v>80</v>
      </c>
      <c r="AW157" s="13" t="s">
        <v>30</v>
      </c>
      <c r="AX157" s="13" t="s">
        <v>78</v>
      </c>
      <c r="AY157" s="254" t="s">
        <v>115</v>
      </c>
    </row>
    <row r="158" spans="1:65" s="2" customFormat="1" ht="37.8" customHeight="1">
      <c r="A158" s="37"/>
      <c r="B158" s="38"/>
      <c r="C158" s="227" t="s">
        <v>134</v>
      </c>
      <c r="D158" s="227" t="s">
        <v>117</v>
      </c>
      <c r="E158" s="228" t="s">
        <v>175</v>
      </c>
      <c r="F158" s="229" t="s">
        <v>176</v>
      </c>
      <c r="G158" s="230" t="s">
        <v>130</v>
      </c>
      <c r="H158" s="231">
        <v>0.848</v>
      </c>
      <c r="I158" s="232"/>
      <c r="J158" s="233">
        <f>ROUND(I158*H158,2)</f>
        <v>0</v>
      </c>
      <c r="K158" s="229" t="s">
        <v>121</v>
      </c>
      <c r="L158" s="43"/>
      <c r="M158" s="234" t="s">
        <v>1</v>
      </c>
      <c r="N158" s="235" t="s">
        <v>38</v>
      </c>
      <c r="O158" s="90"/>
      <c r="P158" s="236">
        <f>O158*H158</f>
        <v>0</v>
      </c>
      <c r="Q158" s="236">
        <v>0</v>
      </c>
      <c r="R158" s="236">
        <f>Q158*H158</f>
        <v>0</v>
      </c>
      <c r="S158" s="236">
        <v>2.4</v>
      </c>
      <c r="T158" s="237">
        <f>S158*H158</f>
        <v>2.0351999999999997</v>
      </c>
      <c r="U158" s="37"/>
      <c r="V158" s="37"/>
      <c r="W158" s="37"/>
      <c r="X158" s="37"/>
      <c r="Y158" s="37"/>
      <c r="Z158" s="37"/>
      <c r="AA158" s="37"/>
      <c r="AB158" s="37"/>
      <c r="AC158" s="37"/>
      <c r="AD158" s="37"/>
      <c r="AE158" s="37"/>
      <c r="AR158" s="238" t="s">
        <v>122</v>
      </c>
      <c r="AT158" s="238" t="s">
        <v>117</v>
      </c>
      <c r="AU158" s="238" t="s">
        <v>80</v>
      </c>
      <c r="AY158" s="16" t="s">
        <v>115</v>
      </c>
      <c r="BE158" s="239">
        <f>IF(N158="základní",J158,0)</f>
        <v>0</v>
      </c>
      <c r="BF158" s="239">
        <f>IF(N158="snížená",J158,0)</f>
        <v>0</v>
      </c>
      <c r="BG158" s="239">
        <f>IF(N158="zákl. přenesená",J158,0)</f>
        <v>0</v>
      </c>
      <c r="BH158" s="239">
        <f>IF(N158="sníž. přenesená",J158,0)</f>
        <v>0</v>
      </c>
      <c r="BI158" s="239">
        <f>IF(N158="nulová",J158,0)</f>
        <v>0</v>
      </c>
      <c r="BJ158" s="16" t="s">
        <v>78</v>
      </c>
      <c r="BK158" s="239">
        <f>ROUND(I158*H158,2)</f>
        <v>0</v>
      </c>
      <c r="BL158" s="16" t="s">
        <v>122</v>
      </c>
      <c r="BM158" s="238" t="s">
        <v>177</v>
      </c>
    </row>
    <row r="159" spans="1:47" s="2" customFormat="1" ht="12">
      <c r="A159" s="37"/>
      <c r="B159" s="38"/>
      <c r="C159" s="39"/>
      <c r="D159" s="240" t="s">
        <v>124</v>
      </c>
      <c r="E159" s="39"/>
      <c r="F159" s="241" t="s">
        <v>178</v>
      </c>
      <c r="G159" s="39"/>
      <c r="H159" s="39"/>
      <c r="I159" s="137"/>
      <c r="J159" s="39"/>
      <c r="K159" s="39"/>
      <c r="L159" s="43"/>
      <c r="M159" s="242"/>
      <c r="N159" s="243"/>
      <c r="O159" s="90"/>
      <c r="P159" s="90"/>
      <c r="Q159" s="90"/>
      <c r="R159" s="90"/>
      <c r="S159" s="90"/>
      <c r="T159" s="91"/>
      <c r="U159" s="37"/>
      <c r="V159" s="37"/>
      <c r="W159" s="37"/>
      <c r="X159" s="37"/>
      <c r="Y159" s="37"/>
      <c r="Z159" s="37"/>
      <c r="AA159" s="37"/>
      <c r="AB159" s="37"/>
      <c r="AC159" s="37"/>
      <c r="AD159" s="37"/>
      <c r="AE159" s="37"/>
      <c r="AT159" s="16" t="s">
        <v>124</v>
      </c>
      <c r="AU159" s="16" t="s">
        <v>80</v>
      </c>
    </row>
    <row r="160" spans="1:51" s="13" customFormat="1" ht="12">
      <c r="A160" s="13"/>
      <c r="B160" s="244"/>
      <c r="C160" s="245"/>
      <c r="D160" s="240" t="s">
        <v>126</v>
      </c>
      <c r="E160" s="246" t="s">
        <v>1</v>
      </c>
      <c r="F160" s="247" t="s">
        <v>179</v>
      </c>
      <c r="G160" s="245"/>
      <c r="H160" s="248">
        <v>0.319</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126</v>
      </c>
      <c r="AU160" s="254" t="s">
        <v>80</v>
      </c>
      <c r="AV160" s="13" t="s">
        <v>80</v>
      </c>
      <c r="AW160" s="13" t="s">
        <v>30</v>
      </c>
      <c r="AX160" s="13" t="s">
        <v>73</v>
      </c>
      <c r="AY160" s="254" t="s">
        <v>115</v>
      </c>
    </row>
    <row r="161" spans="1:51" s="13" customFormat="1" ht="12">
      <c r="A161" s="13"/>
      <c r="B161" s="244"/>
      <c r="C161" s="245"/>
      <c r="D161" s="240" t="s">
        <v>126</v>
      </c>
      <c r="E161" s="246" t="s">
        <v>1</v>
      </c>
      <c r="F161" s="247" t="s">
        <v>180</v>
      </c>
      <c r="G161" s="245"/>
      <c r="H161" s="248">
        <v>0.529</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126</v>
      </c>
      <c r="AU161" s="254" t="s">
        <v>80</v>
      </c>
      <c r="AV161" s="13" t="s">
        <v>80</v>
      </c>
      <c r="AW161" s="13" t="s">
        <v>30</v>
      </c>
      <c r="AX161" s="13" t="s">
        <v>73</v>
      </c>
      <c r="AY161" s="254" t="s">
        <v>115</v>
      </c>
    </row>
    <row r="162" spans="1:51" s="14" customFormat="1" ht="12">
      <c r="A162" s="14"/>
      <c r="B162" s="255"/>
      <c r="C162" s="256"/>
      <c r="D162" s="240" t="s">
        <v>126</v>
      </c>
      <c r="E162" s="257" t="s">
        <v>1</v>
      </c>
      <c r="F162" s="258" t="s">
        <v>147</v>
      </c>
      <c r="G162" s="256"/>
      <c r="H162" s="259">
        <v>0.848</v>
      </c>
      <c r="I162" s="260"/>
      <c r="J162" s="256"/>
      <c r="K162" s="256"/>
      <c r="L162" s="261"/>
      <c r="M162" s="262"/>
      <c r="N162" s="263"/>
      <c r="O162" s="263"/>
      <c r="P162" s="263"/>
      <c r="Q162" s="263"/>
      <c r="R162" s="263"/>
      <c r="S162" s="263"/>
      <c r="T162" s="264"/>
      <c r="U162" s="14"/>
      <c r="V162" s="14"/>
      <c r="W162" s="14"/>
      <c r="X162" s="14"/>
      <c r="Y162" s="14"/>
      <c r="Z162" s="14"/>
      <c r="AA162" s="14"/>
      <c r="AB162" s="14"/>
      <c r="AC162" s="14"/>
      <c r="AD162" s="14"/>
      <c r="AE162" s="14"/>
      <c r="AT162" s="265" t="s">
        <v>126</v>
      </c>
      <c r="AU162" s="265" t="s">
        <v>80</v>
      </c>
      <c r="AV162" s="14" t="s">
        <v>122</v>
      </c>
      <c r="AW162" s="14" t="s">
        <v>30</v>
      </c>
      <c r="AX162" s="14" t="s">
        <v>78</v>
      </c>
      <c r="AY162" s="265" t="s">
        <v>115</v>
      </c>
    </row>
    <row r="163" spans="1:65" s="2" customFormat="1" ht="37.8" customHeight="1">
      <c r="A163" s="37"/>
      <c r="B163" s="38"/>
      <c r="C163" s="227" t="s">
        <v>181</v>
      </c>
      <c r="D163" s="227" t="s">
        <v>117</v>
      </c>
      <c r="E163" s="228" t="s">
        <v>182</v>
      </c>
      <c r="F163" s="229" t="s">
        <v>183</v>
      </c>
      <c r="G163" s="230" t="s">
        <v>184</v>
      </c>
      <c r="H163" s="231">
        <v>2.568</v>
      </c>
      <c r="I163" s="232"/>
      <c r="J163" s="233">
        <f>ROUND(I163*H163,2)</f>
        <v>0</v>
      </c>
      <c r="K163" s="229" t="s">
        <v>121</v>
      </c>
      <c r="L163" s="43"/>
      <c r="M163" s="234" t="s">
        <v>1</v>
      </c>
      <c r="N163" s="235" t="s">
        <v>38</v>
      </c>
      <c r="O163" s="90"/>
      <c r="P163" s="236">
        <f>O163*H163</f>
        <v>0</v>
      </c>
      <c r="Q163" s="236">
        <v>0</v>
      </c>
      <c r="R163" s="236">
        <f>Q163*H163</f>
        <v>0</v>
      </c>
      <c r="S163" s="236">
        <v>1.261</v>
      </c>
      <c r="T163" s="237">
        <f>S163*H163</f>
        <v>3.238248</v>
      </c>
      <c r="U163" s="37"/>
      <c r="V163" s="37"/>
      <c r="W163" s="37"/>
      <c r="X163" s="37"/>
      <c r="Y163" s="37"/>
      <c r="Z163" s="37"/>
      <c r="AA163" s="37"/>
      <c r="AB163" s="37"/>
      <c r="AC163" s="37"/>
      <c r="AD163" s="37"/>
      <c r="AE163" s="37"/>
      <c r="AR163" s="238" t="s">
        <v>122</v>
      </c>
      <c r="AT163" s="238" t="s">
        <v>117</v>
      </c>
      <c r="AU163" s="238" t="s">
        <v>80</v>
      </c>
      <c r="AY163" s="16" t="s">
        <v>115</v>
      </c>
      <c r="BE163" s="239">
        <f>IF(N163="základní",J163,0)</f>
        <v>0</v>
      </c>
      <c r="BF163" s="239">
        <f>IF(N163="snížená",J163,0)</f>
        <v>0</v>
      </c>
      <c r="BG163" s="239">
        <f>IF(N163="zákl. přenesená",J163,0)</f>
        <v>0</v>
      </c>
      <c r="BH163" s="239">
        <f>IF(N163="sníž. přenesená",J163,0)</f>
        <v>0</v>
      </c>
      <c r="BI163" s="239">
        <f>IF(N163="nulová",J163,0)</f>
        <v>0</v>
      </c>
      <c r="BJ163" s="16" t="s">
        <v>78</v>
      </c>
      <c r="BK163" s="239">
        <f>ROUND(I163*H163,2)</f>
        <v>0</v>
      </c>
      <c r="BL163" s="16" t="s">
        <v>122</v>
      </c>
      <c r="BM163" s="238" t="s">
        <v>185</v>
      </c>
    </row>
    <row r="164" spans="1:51" s="13" customFormat="1" ht="12">
      <c r="A164" s="13"/>
      <c r="B164" s="244"/>
      <c r="C164" s="245"/>
      <c r="D164" s="240" t="s">
        <v>126</v>
      </c>
      <c r="E164" s="246" t="s">
        <v>1</v>
      </c>
      <c r="F164" s="247" t="s">
        <v>186</v>
      </c>
      <c r="G164" s="245"/>
      <c r="H164" s="248">
        <v>0.788</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126</v>
      </c>
      <c r="AU164" s="254" t="s">
        <v>80</v>
      </c>
      <c r="AV164" s="13" t="s">
        <v>80</v>
      </c>
      <c r="AW164" s="13" t="s">
        <v>30</v>
      </c>
      <c r="AX164" s="13" t="s">
        <v>73</v>
      </c>
      <c r="AY164" s="254" t="s">
        <v>115</v>
      </c>
    </row>
    <row r="165" spans="1:51" s="13" customFormat="1" ht="12">
      <c r="A165" s="13"/>
      <c r="B165" s="244"/>
      <c r="C165" s="245"/>
      <c r="D165" s="240" t="s">
        <v>126</v>
      </c>
      <c r="E165" s="246" t="s">
        <v>1</v>
      </c>
      <c r="F165" s="247" t="s">
        <v>187</v>
      </c>
      <c r="G165" s="245"/>
      <c r="H165" s="248">
        <v>0.24</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126</v>
      </c>
      <c r="AU165" s="254" t="s">
        <v>80</v>
      </c>
      <c r="AV165" s="13" t="s">
        <v>80</v>
      </c>
      <c r="AW165" s="13" t="s">
        <v>30</v>
      </c>
      <c r="AX165" s="13" t="s">
        <v>73</v>
      </c>
      <c r="AY165" s="254" t="s">
        <v>115</v>
      </c>
    </row>
    <row r="166" spans="1:51" s="13" customFormat="1" ht="12">
      <c r="A166" s="13"/>
      <c r="B166" s="244"/>
      <c r="C166" s="245"/>
      <c r="D166" s="240" t="s">
        <v>126</v>
      </c>
      <c r="E166" s="246" t="s">
        <v>1</v>
      </c>
      <c r="F166" s="247" t="s">
        <v>188</v>
      </c>
      <c r="G166" s="245"/>
      <c r="H166" s="248">
        <v>0.175</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126</v>
      </c>
      <c r="AU166" s="254" t="s">
        <v>80</v>
      </c>
      <c r="AV166" s="13" t="s">
        <v>80</v>
      </c>
      <c r="AW166" s="13" t="s">
        <v>30</v>
      </c>
      <c r="AX166" s="13" t="s">
        <v>73</v>
      </c>
      <c r="AY166" s="254" t="s">
        <v>115</v>
      </c>
    </row>
    <row r="167" spans="1:51" s="13" customFormat="1" ht="12">
      <c r="A167" s="13"/>
      <c r="B167" s="244"/>
      <c r="C167" s="245"/>
      <c r="D167" s="240" t="s">
        <v>126</v>
      </c>
      <c r="E167" s="246" t="s">
        <v>1</v>
      </c>
      <c r="F167" s="247" t="s">
        <v>189</v>
      </c>
      <c r="G167" s="245"/>
      <c r="H167" s="248">
        <v>0.14</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126</v>
      </c>
      <c r="AU167" s="254" t="s">
        <v>80</v>
      </c>
      <c r="AV167" s="13" t="s">
        <v>80</v>
      </c>
      <c r="AW167" s="13" t="s">
        <v>30</v>
      </c>
      <c r="AX167" s="13" t="s">
        <v>73</v>
      </c>
      <c r="AY167" s="254" t="s">
        <v>115</v>
      </c>
    </row>
    <row r="168" spans="1:51" s="13" customFormat="1" ht="12">
      <c r="A168" s="13"/>
      <c r="B168" s="244"/>
      <c r="C168" s="245"/>
      <c r="D168" s="240" t="s">
        <v>126</v>
      </c>
      <c r="E168" s="246" t="s">
        <v>1</v>
      </c>
      <c r="F168" s="247" t="s">
        <v>190</v>
      </c>
      <c r="G168" s="245"/>
      <c r="H168" s="248">
        <v>1.225</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126</v>
      </c>
      <c r="AU168" s="254" t="s">
        <v>80</v>
      </c>
      <c r="AV168" s="13" t="s">
        <v>80</v>
      </c>
      <c r="AW168" s="13" t="s">
        <v>30</v>
      </c>
      <c r="AX168" s="13" t="s">
        <v>73</v>
      </c>
      <c r="AY168" s="254" t="s">
        <v>115</v>
      </c>
    </row>
    <row r="169" spans="1:51" s="14" customFormat="1" ht="12">
      <c r="A169" s="14"/>
      <c r="B169" s="255"/>
      <c r="C169" s="256"/>
      <c r="D169" s="240" t="s">
        <v>126</v>
      </c>
      <c r="E169" s="257" t="s">
        <v>1</v>
      </c>
      <c r="F169" s="258" t="s">
        <v>147</v>
      </c>
      <c r="G169" s="256"/>
      <c r="H169" s="259">
        <v>2.568</v>
      </c>
      <c r="I169" s="260"/>
      <c r="J169" s="256"/>
      <c r="K169" s="256"/>
      <c r="L169" s="261"/>
      <c r="M169" s="262"/>
      <c r="N169" s="263"/>
      <c r="O169" s="263"/>
      <c r="P169" s="263"/>
      <c r="Q169" s="263"/>
      <c r="R169" s="263"/>
      <c r="S169" s="263"/>
      <c r="T169" s="264"/>
      <c r="U169" s="14"/>
      <c r="V169" s="14"/>
      <c r="W169" s="14"/>
      <c r="X169" s="14"/>
      <c r="Y169" s="14"/>
      <c r="Z169" s="14"/>
      <c r="AA169" s="14"/>
      <c r="AB169" s="14"/>
      <c r="AC169" s="14"/>
      <c r="AD169" s="14"/>
      <c r="AE169" s="14"/>
      <c r="AT169" s="265" t="s">
        <v>126</v>
      </c>
      <c r="AU169" s="265" t="s">
        <v>80</v>
      </c>
      <c r="AV169" s="14" t="s">
        <v>122</v>
      </c>
      <c r="AW169" s="14" t="s">
        <v>30</v>
      </c>
      <c r="AX169" s="14" t="s">
        <v>78</v>
      </c>
      <c r="AY169" s="265" t="s">
        <v>115</v>
      </c>
    </row>
    <row r="170" spans="1:65" s="2" customFormat="1" ht="37.8" customHeight="1">
      <c r="A170" s="37"/>
      <c r="B170" s="38"/>
      <c r="C170" s="227" t="s">
        <v>191</v>
      </c>
      <c r="D170" s="227" t="s">
        <v>117</v>
      </c>
      <c r="E170" s="228" t="s">
        <v>192</v>
      </c>
      <c r="F170" s="229" t="s">
        <v>193</v>
      </c>
      <c r="G170" s="230" t="s">
        <v>184</v>
      </c>
      <c r="H170" s="231">
        <v>0.875</v>
      </c>
      <c r="I170" s="232"/>
      <c r="J170" s="233">
        <f>ROUND(I170*H170,2)</f>
        <v>0</v>
      </c>
      <c r="K170" s="229" t="s">
        <v>121</v>
      </c>
      <c r="L170" s="43"/>
      <c r="M170" s="234" t="s">
        <v>1</v>
      </c>
      <c r="N170" s="235" t="s">
        <v>38</v>
      </c>
      <c r="O170" s="90"/>
      <c r="P170" s="236">
        <f>O170*H170</f>
        <v>0</v>
      </c>
      <c r="Q170" s="236">
        <v>0</v>
      </c>
      <c r="R170" s="236">
        <f>Q170*H170</f>
        <v>0</v>
      </c>
      <c r="S170" s="236">
        <v>1.261</v>
      </c>
      <c r="T170" s="237">
        <f>S170*H170</f>
        <v>1.103375</v>
      </c>
      <c r="U170" s="37"/>
      <c r="V170" s="37"/>
      <c r="W170" s="37"/>
      <c r="X170" s="37"/>
      <c r="Y170" s="37"/>
      <c r="Z170" s="37"/>
      <c r="AA170" s="37"/>
      <c r="AB170" s="37"/>
      <c r="AC170" s="37"/>
      <c r="AD170" s="37"/>
      <c r="AE170" s="37"/>
      <c r="AR170" s="238" t="s">
        <v>122</v>
      </c>
      <c r="AT170" s="238" t="s">
        <v>117</v>
      </c>
      <c r="AU170" s="238" t="s">
        <v>80</v>
      </c>
      <c r="AY170" s="16" t="s">
        <v>115</v>
      </c>
      <c r="BE170" s="239">
        <f>IF(N170="základní",J170,0)</f>
        <v>0</v>
      </c>
      <c r="BF170" s="239">
        <f>IF(N170="snížená",J170,0)</f>
        <v>0</v>
      </c>
      <c r="BG170" s="239">
        <f>IF(N170="zákl. přenesená",J170,0)</f>
        <v>0</v>
      </c>
      <c r="BH170" s="239">
        <f>IF(N170="sníž. přenesená",J170,0)</f>
        <v>0</v>
      </c>
      <c r="BI170" s="239">
        <f>IF(N170="nulová",J170,0)</f>
        <v>0</v>
      </c>
      <c r="BJ170" s="16" t="s">
        <v>78</v>
      </c>
      <c r="BK170" s="239">
        <f>ROUND(I170*H170,2)</f>
        <v>0</v>
      </c>
      <c r="BL170" s="16" t="s">
        <v>122</v>
      </c>
      <c r="BM170" s="238" t="s">
        <v>194</v>
      </c>
    </row>
    <row r="171" spans="1:51" s="13" customFormat="1" ht="12">
      <c r="A171" s="13"/>
      <c r="B171" s="244"/>
      <c r="C171" s="245"/>
      <c r="D171" s="240" t="s">
        <v>126</v>
      </c>
      <c r="E171" s="246" t="s">
        <v>1</v>
      </c>
      <c r="F171" s="247" t="s">
        <v>195</v>
      </c>
      <c r="G171" s="245"/>
      <c r="H171" s="248">
        <v>0.875</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126</v>
      </c>
      <c r="AU171" s="254" t="s">
        <v>80</v>
      </c>
      <c r="AV171" s="13" t="s">
        <v>80</v>
      </c>
      <c r="AW171" s="13" t="s">
        <v>30</v>
      </c>
      <c r="AX171" s="13" t="s">
        <v>78</v>
      </c>
      <c r="AY171" s="254" t="s">
        <v>115</v>
      </c>
    </row>
    <row r="172" spans="1:65" s="2" customFormat="1" ht="24.15" customHeight="1">
      <c r="A172" s="37"/>
      <c r="B172" s="38"/>
      <c r="C172" s="227" t="s">
        <v>196</v>
      </c>
      <c r="D172" s="227" t="s">
        <v>117</v>
      </c>
      <c r="E172" s="228" t="s">
        <v>197</v>
      </c>
      <c r="F172" s="229" t="s">
        <v>198</v>
      </c>
      <c r="G172" s="230" t="s">
        <v>130</v>
      </c>
      <c r="H172" s="231">
        <v>20.731</v>
      </c>
      <c r="I172" s="232"/>
      <c r="J172" s="233">
        <f>ROUND(I172*H172,2)</f>
        <v>0</v>
      </c>
      <c r="K172" s="229" t="s">
        <v>121</v>
      </c>
      <c r="L172" s="43"/>
      <c r="M172" s="234" t="s">
        <v>1</v>
      </c>
      <c r="N172" s="235" t="s">
        <v>38</v>
      </c>
      <c r="O172" s="90"/>
      <c r="P172" s="236">
        <f>O172*H172</f>
        <v>0</v>
      </c>
      <c r="Q172" s="236">
        <v>0</v>
      </c>
      <c r="R172" s="236">
        <f>Q172*H172</f>
        <v>0</v>
      </c>
      <c r="S172" s="236">
        <v>2.2</v>
      </c>
      <c r="T172" s="237">
        <f>S172*H172</f>
        <v>45.60820000000001</v>
      </c>
      <c r="U172" s="37"/>
      <c r="V172" s="37"/>
      <c r="W172" s="37"/>
      <c r="X172" s="37"/>
      <c r="Y172" s="37"/>
      <c r="Z172" s="37"/>
      <c r="AA172" s="37"/>
      <c r="AB172" s="37"/>
      <c r="AC172" s="37"/>
      <c r="AD172" s="37"/>
      <c r="AE172" s="37"/>
      <c r="AR172" s="238" t="s">
        <v>122</v>
      </c>
      <c r="AT172" s="238" t="s">
        <v>117</v>
      </c>
      <c r="AU172" s="238" t="s">
        <v>80</v>
      </c>
      <c r="AY172" s="16" t="s">
        <v>115</v>
      </c>
      <c r="BE172" s="239">
        <f>IF(N172="základní",J172,0)</f>
        <v>0</v>
      </c>
      <c r="BF172" s="239">
        <f>IF(N172="snížená",J172,0)</f>
        <v>0</v>
      </c>
      <c r="BG172" s="239">
        <f>IF(N172="zákl. přenesená",J172,0)</f>
        <v>0</v>
      </c>
      <c r="BH172" s="239">
        <f>IF(N172="sníž. přenesená",J172,0)</f>
        <v>0</v>
      </c>
      <c r="BI172" s="239">
        <f>IF(N172="nulová",J172,0)</f>
        <v>0</v>
      </c>
      <c r="BJ172" s="16" t="s">
        <v>78</v>
      </c>
      <c r="BK172" s="239">
        <f>ROUND(I172*H172,2)</f>
        <v>0</v>
      </c>
      <c r="BL172" s="16" t="s">
        <v>122</v>
      </c>
      <c r="BM172" s="238" t="s">
        <v>199</v>
      </c>
    </row>
    <row r="173" spans="1:51" s="13" customFormat="1" ht="12">
      <c r="A173" s="13"/>
      <c r="B173" s="244"/>
      <c r="C173" s="245"/>
      <c r="D173" s="240" t="s">
        <v>126</v>
      </c>
      <c r="E173" s="246" t="s">
        <v>1</v>
      </c>
      <c r="F173" s="247" t="s">
        <v>200</v>
      </c>
      <c r="G173" s="245"/>
      <c r="H173" s="248">
        <v>6.661</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126</v>
      </c>
      <c r="AU173" s="254" t="s">
        <v>80</v>
      </c>
      <c r="AV173" s="13" t="s">
        <v>80</v>
      </c>
      <c r="AW173" s="13" t="s">
        <v>30</v>
      </c>
      <c r="AX173" s="13" t="s">
        <v>73</v>
      </c>
      <c r="AY173" s="254" t="s">
        <v>115</v>
      </c>
    </row>
    <row r="174" spans="1:51" s="13" customFormat="1" ht="12">
      <c r="A174" s="13"/>
      <c r="B174" s="244"/>
      <c r="C174" s="245"/>
      <c r="D174" s="240" t="s">
        <v>126</v>
      </c>
      <c r="E174" s="246" t="s">
        <v>1</v>
      </c>
      <c r="F174" s="247" t="s">
        <v>201</v>
      </c>
      <c r="G174" s="245"/>
      <c r="H174" s="248">
        <v>6.101</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126</v>
      </c>
      <c r="AU174" s="254" t="s">
        <v>80</v>
      </c>
      <c r="AV174" s="13" t="s">
        <v>80</v>
      </c>
      <c r="AW174" s="13" t="s">
        <v>30</v>
      </c>
      <c r="AX174" s="13" t="s">
        <v>73</v>
      </c>
      <c r="AY174" s="254" t="s">
        <v>115</v>
      </c>
    </row>
    <row r="175" spans="1:51" s="13" customFormat="1" ht="12">
      <c r="A175" s="13"/>
      <c r="B175" s="244"/>
      <c r="C175" s="245"/>
      <c r="D175" s="240" t="s">
        <v>126</v>
      </c>
      <c r="E175" s="246" t="s">
        <v>1</v>
      </c>
      <c r="F175" s="247" t="s">
        <v>202</v>
      </c>
      <c r="G175" s="245"/>
      <c r="H175" s="248">
        <v>4.875</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126</v>
      </c>
      <c r="AU175" s="254" t="s">
        <v>80</v>
      </c>
      <c r="AV175" s="13" t="s">
        <v>80</v>
      </c>
      <c r="AW175" s="13" t="s">
        <v>30</v>
      </c>
      <c r="AX175" s="13" t="s">
        <v>73</v>
      </c>
      <c r="AY175" s="254" t="s">
        <v>115</v>
      </c>
    </row>
    <row r="176" spans="1:51" s="13" customFormat="1" ht="12">
      <c r="A176" s="13"/>
      <c r="B176" s="244"/>
      <c r="C176" s="245"/>
      <c r="D176" s="240" t="s">
        <v>126</v>
      </c>
      <c r="E176" s="246" t="s">
        <v>1</v>
      </c>
      <c r="F176" s="247" t="s">
        <v>203</v>
      </c>
      <c r="G176" s="245"/>
      <c r="H176" s="248">
        <v>0.628</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126</v>
      </c>
      <c r="AU176" s="254" t="s">
        <v>80</v>
      </c>
      <c r="AV176" s="13" t="s">
        <v>80</v>
      </c>
      <c r="AW176" s="13" t="s">
        <v>30</v>
      </c>
      <c r="AX176" s="13" t="s">
        <v>73</v>
      </c>
      <c r="AY176" s="254" t="s">
        <v>115</v>
      </c>
    </row>
    <row r="177" spans="1:51" s="13" customFormat="1" ht="12">
      <c r="A177" s="13"/>
      <c r="B177" s="244"/>
      <c r="C177" s="245"/>
      <c r="D177" s="240" t="s">
        <v>126</v>
      </c>
      <c r="E177" s="246" t="s">
        <v>1</v>
      </c>
      <c r="F177" s="247" t="s">
        <v>204</v>
      </c>
      <c r="G177" s="245"/>
      <c r="H177" s="248">
        <v>1.44</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126</v>
      </c>
      <c r="AU177" s="254" t="s">
        <v>80</v>
      </c>
      <c r="AV177" s="13" t="s">
        <v>80</v>
      </c>
      <c r="AW177" s="13" t="s">
        <v>30</v>
      </c>
      <c r="AX177" s="13" t="s">
        <v>73</v>
      </c>
      <c r="AY177" s="254" t="s">
        <v>115</v>
      </c>
    </row>
    <row r="178" spans="1:51" s="13" customFormat="1" ht="12">
      <c r="A178" s="13"/>
      <c r="B178" s="244"/>
      <c r="C178" s="245"/>
      <c r="D178" s="240" t="s">
        <v>126</v>
      </c>
      <c r="E178" s="246" t="s">
        <v>1</v>
      </c>
      <c r="F178" s="247" t="s">
        <v>205</v>
      </c>
      <c r="G178" s="245"/>
      <c r="H178" s="248">
        <v>0.792</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126</v>
      </c>
      <c r="AU178" s="254" t="s">
        <v>80</v>
      </c>
      <c r="AV178" s="13" t="s">
        <v>80</v>
      </c>
      <c r="AW178" s="13" t="s">
        <v>30</v>
      </c>
      <c r="AX178" s="13" t="s">
        <v>73</v>
      </c>
      <c r="AY178" s="254" t="s">
        <v>115</v>
      </c>
    </row>
    <row r="179" spans="1:51" s="13" customFormat="1" ht="12">
      <c r="A179" s="13"/>
      <c r="B179" s="244"/>
      <c r="C179" s="245"/>
      <c r="D179" s="240" t="s">
        <v>126</v>
      </c>
      <c r="E179" s="246" t="s">
        <v>1</v>
      </c>
      <c r="F179" s="247" t="s">
        <v>206</v>
      </c>
      <c r="G179" s="245"/>
      <c r="H179" s="248">
        <v>0.234</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126</v>
      </c>
      <c r="AU179" s="254" t="s">
        <v>80</v>
      </c>
      <c r="AV179" s="13" t="s">
        <v>80</v>
      </c>
      <c r="AW179" s="13" t="s">
        <v>30</v>
      </c>
      <c r="AX179" s="13" t="s">
        <v>73</v>
      </c>
      <c r="AY179" s="254" t="s">
        <v>115</v>
      </c>
    </row>
    <row r="180" spans="1:51" s="14" customFormat="1" ht="12">
      <c r="A180" s="14"/>
      <c r="B180" s="255"/>
      <c r="C180" s="256"/>
      <c r="D180" s="240" t="s">
        <v>126</v>
      </c>
      <c r="E180" s="257" t="s">
        <v>1</v>
      </c>
      <c r="F180" s="258" t="s">
        <v>147</v>
      </c>
      <c r="G180" s="256"/>
      <c r="H180" s="259">
        <v>20.731</v>
      </c>
      <c r="I180" s="260"/>
      <c r="J180" s="256"/>
      <c r="K180" s="256"/>
      <c r="L180" s="261"/>
      <c r="M180" s="262"/>
      <c r="N180" s="263"/>
      <c r="O180" s="263"/>
      <c r="P180" s="263"/>
      <c r="Q180" s="263"/>
      <c r="R180" s="263"/>
      <c r="S180" s="263"/>
      <c r="T180" s="264"/>
      <c r="U180" s="14"/>
      <c r="V180" s="14"/>
      <c r="W180" s="14"/>
      <c r="X180" s="14"/>
      <c r="Y180" s="14"/>
      <c r="Z180" s="14"/>
      <c r="AA180" s="14"/>
      <c r="AB180" s="14"/>
      <c r="AC180" s="14"/>
      <c r="AD180" s="14"/>
      <c r="AE180" s="14"/>
      <c r="AT180" s="265" t="s">
        <v>126</v>
      </c>
      <c r="AU180" s="265" t="s">
        <v>80</v>
      </c>
      <c r="AV180" s="14" t="s">
        <v>122</v>
      </c>
      <c r="AW180" s="14" t="s">
        <v>30</v>
      </c>
      <c r="AX180" s="14" t="s">
        <v>78</v>
      </c>
      <c r="AY180" s="265" t="s">
        <v>115</v>
      </c>
    </row>
    <row r="181" spans="1:65" s="2" customFormat="1" ht="37.8" customHeight="1">
      <c r="A181" s="37"/>
      <c r="B181" s="38"/>
      <c r="C181" s="227" t="s">
        <v>207</v>
      </c>
      <c r="D181" s="227" t="s">
        <v>117</v>
      </c>
      <c r="E181" s="228" t="s">
        <v>208</v>
      </c>
      <c r="F181" s="229" t="s">
        <v>209</v>
      </c>
      <c r="G181" s="230" t="s">
        <v>120</v>
      </c>
      <c r="H181" s="231">
        <v>34.86</v>
      </c>
      <c r="I181" s="232"/>
      <c r="J181" s="233">
        <f>ROUND(I181*H181,2)</f>
        <v>0</v>
      </c>
      <c r="K181" s="229" t="s">
        <v>121</v>
      </c>
      <c r="L181" s="43"/>
      <c r="M181" s="234" t="s">
        <v>1</v>
      </c>
      <c r="N181" s="235" t="s">
        <v>38</v>
      </c>
      <c r="O181" s="90"/>
      <c r="P181" s="236">
        <f>O181*H181</f>
        <v>0</v>
      </c>
      <c r="Q181" s="236">
        <v>0</v>
      </c>
      <c r="R181" s="236">
        <f>Q181*H181</f>
        <v>0</v>
      </c>
      <c r="S181" s="236">
        <v>0.057</v>
      </c>
      <c r="T181" s="237">
        <f>S181*H181</f>
        <v>1.98702</v>
      </c>
      <c r="U181" s="37"/>
      <c r="V181" s="37"/>
      <c r="W181" s="37"/>
      <c r="X181" s="37"/>
      <c r="Y181" s="37"/>
      <c r="Z181" s="37"/>
      <c r="AA181" s="37"/>
      <c r="AB181" s="37"/>
      <c r="AC181" s="37"/>
      <c r="AD181" s="37"/>
      <c r="AE181" s="37"/>
      <c r="AR181" s="238" t="s">
        <v>122</v>
      </c>
      <c r="AT181" s="238" t="s">
        <v>117</v>
      </c>
      <c r="AU181" s="238" t="s">
        <v>80</v>
      </c>
      <c r="AY181" s="16" t="s">
        <v>115</v>
      </c>
      <c r="BE181" s="239">
        <f>IF(N181="základní",J181,0)</f>
        <v>0</v>
      </c>
      <c r="BF181" s="239">
        <f>IF(N181="snížená",J181,0)</f>
        <v>0</v>
      </c>
      <c r="BG181" s="239">
        <f>IF(N181="zákl. přenesená",J181,0)</f>
        <v>0</v>
      </c>
      <c r="BH181" s="239">
        <f>IF(N181="sníž. přenesená",J181,0)</f>
        <v>0</v>
      </c>
      <c r="BI181" s="239">
        <f>IF(N181="nulová",J181,0)</f>
        <v>0</v>
      </c>
      <c r="BJ181" s="16" t="s">
        <v>78</v>
      </c>
      <c r="BK181" s="239">
        <f>ROUND(I181*H181,2)</f>
        <v>0</v>
      </c>
      <c r="BL181" s="16" t="s">
        <v>122</v>
      </c>
      <c r="BM181" s="238" t="s">
        <v>210</v>
      </c>
    </row>
    <row r="182" spans="1:47" s="2" customFormat="1" ht="12">
      <c r="A182" s="37"/>
      <c r="B182" s="38"/>
      <c r="C182" s="39"/>
      <c r="D182" s="240" t="s">
        <v>124</v>
      </c>
      <c r="E182" s="39"/>
      <c r="F182" s="241" t="s">
        <v>211</v>
      </c>
      <c r="G182" s="39"/>
      <c r="H182" s="39"/>
      <c r="I182" s="137"/>
      <c r="J182" s="39"/>
      <c r="K182" s="39"/>
      <c r="L182" s="43"/>
      <c r="M182" s="242"/>
      <c r="N182" s="243"/>
      <c r="O182" s="90"/>
      <c r="P182" s="90"/>
      <c r="Q182" s="90"/>
      <c r="R182" s="90"/>
      <c r="S182" s="90"/>
      <c r="T182" s="91"/>
      <c r="U182" s="37"/>
      <c r="V182" s="37"/>
      <c r="W182" s="37"/>
      <c r="X182" s="37"/>
      <c r="Y182" s="37"/>
      <c r="Z182" s="37"/>
      <c r="AA182" s="37"/>
      <c r="AB182" s="37"/>
      <c r="AC182" s="37"/>
      <c r="AD182" s="37"/>
      <c r="AE182" s="37"/>
      <c r="AT182" s="16" t="s">
        <v>124</v>
      </c>
      <c r="AU182" s="16" t="s">
        <v>80</v>
      </c>
    </row>
    <row r="183" spans="1:51" s="13" customFormat="1" ht="12">
      <c r="A183" s="13"/>
      <c r="B183" s="244"/>
      <c r="C183" s="245"/>
      <c r="D183" s="240" t="s">
        <v>126</v>
      </c>
      <c r="E183" s="246" t="s">
        <v>1</v>
      </c>
      <c r="F183" s="247" t="s">
        <v>212</v>
      </c>
      <c r="G183" s="245"/>
      <c r="H183" s="248">
        <v>34.86</v>
      </c>
      <c r="I183" s="249"/>
      <c r="J183" s="245"/>
      <c r="K183" s="245"/>
      <c r="L183" s="250"/>
      <c r="M183" s="251"/>
      <c r="N183" s="252"/>
      <c r="O183" s="252"/>
      <c r="P183" s="252"/>
      <c r="Q183" s="252"/>
      <c r="R183" s="252"/>
      <c r="S183" s="252"/>
      <c r="T183" s="253"/>
      <c r="U183" s="13"/>
      <c r="V183" s="13"/>
      <c r="W183" s="13"/>
      <c r="X183" s="13"/>
      <c r="Y183" s="13"/>
      <c r="Z183" s="13"/>
      <c r="AA183" s="13"/>
      <c r="AB183" s="13"/>
      <c r="AC183" s="13"/>
      <c r="AD183" s="13"/>
      <c r="AE183" s="13"/>
      <c r="AT183" s="254" t="s">
        <v>126</v>
      </c>
      <c r="AU183" s="254" t="s">
        <v>80</v>
      </c>
      <c r="AV183" s="13" t="s">
        <v>80</v>
      </c>
      <c r="AW183" s="13" t="s">
        <v>30</v>
      </c>
      <c r="AX183" s="13" t="s">
        <v>78</v>
      </c>
      <c r="AY183" s="254" t="s">
        <v>115</v>
      </c>
    </row>
    <row r="184" spans="1:65" s="2" customFormat="1" ht="24.15" customHeight="1">
      <c r="A184" s="37"/>
      <c r="B184" s="38"/>
      <c r="C184" s="227" t="s">
        <v>213</v>
      </c>
      <c r="D184" s="227" t="s">
        <v>117</v>
      </c>
      <c r="E184" s="228" t="s">
        <v>214</v>
      </c>
      <c r="F184" s="229" t="s">
        <v>215</v>
      </c>
      <c r="G184" s="230" t="s">
        <v>130</v>
      </c>
      <c r="H184" s="231">
        <v>5.773</v>
      </c>
      <c r="I184" s="232"/>
      <c r="J184" s="233">
        <f>ROUND(I184*H184,2)</f>
        <v>0</v>
      </c>
      <c r="K184" s="229" t="s">
        <v>121</v>
      </c>
      <c r="L184" s="43"/>
      <c r="M184" s="234" t="s">
        <v>1</v>
      </c>
      <c r="N184" s="235" t="s">
        <v>38</v>
      </c>
      <c r="O184" s="90"/>
      <c r="P184" s="236">
        <f>O184*H184</f>
        <v>0</v>
      </c>
      <c r="Q184" s="236">
        <v>0</v>
      </c>
      <c r="R184" s="236">
        <f>Q184*H184</f>
        <v>0</v>
      </c>
      <c r="S184" s="236">
        <v>1.4</v>
      </c>
      <c r="T184" s="237">
        <f>S184*H184</f>
        <v>8.082199999999998</v>
      </c>
      <c r="U184" s="37"/>
      <c r="V184" s="37"/>
      <c r="W184" s="37"/>
      <c r="X184" s="37"/>
      <c r="Y184" s="37"/>
      <c r="Z184" s="37"/>
      <c r="AA184" s="37"/>
      <c r="AB184" s="37"/>
      <c r="AC184" s="37"/>
      <c r="AD184" s="37"/>
      <c r="AE184" s="37"/>
      <c r="AR184" s="238" t="s">
        <v>122</v>
      </c>
      <c r="AT184" s="238" t="s">
        <v>117</v>
      </c>
      <c r="AU184" s="238" t="s">
        <v>80</v>
      </c>
      <c r="AY184" s="16" t="s">
        <v>115</v>
      </c>
      <c r="BE184" s="239">
        <f>IF(N184="základní",J184,0)</f>
        <v>0</v>
      </c>
      <c r="BF184" s="239">
        <f>IF(N184="snížená",J184,0)</f>
        <v>0</v>
      </c>
      <c r="BG184" s="239">
        <f>IF(N184="zákl. přenesená",J184,0)</f>
        <v>0</v>
      </c>
      <c r="BH184" s="239">
        <f>IF(N184="sníž. přenesená",J184,0)</f>
        <v>0</v>
      </c>
      <c r="BI184" s="239">
        <f>IF(N184="nulová",J184,0)</f>
        <v>0</v>
      </c>
      <c r="BJ184" s="16" t="s">
        <v>78</v>
      </c>
      <c r="BK184" s="239">
        <f>ROUND(I184*H184,2)</f>
        <v>0</v>
      </c>
      <c r="BL184" s="16" t="s">
        <v>122</v>
      </c>
      <c r="BM184" s="238" t="s">
        <v>216</v>
      </c>
    </row>
    <row r="185" spans="1:51" s="13" customFormat="1" ht="12">
      <c r="A185" s="13"/>
      <c r="B185" s="244"/>
      <c r="C185" s="245"/>
      <c r="D185" s="240" t="s">
        <v>126</v>
      </c>
      <c r="E185" s="246" t="s">
        <v>1</v>
      </c>
      <c r="F185" s="247" t="s">
        <v>217</v>
      </c>
      <c r="G185" s="245"/>
      <c r="H185" s="248">
        <v>3.197</v>
      </c>
      <c r="I185" s="249"/>
      <c r="J185" s="245"/>
      <c r="K185" s="245"/>
      <c r="L185" s="250"/>
      <c r="M185" s="251"/>
      <c r="N185" s="252"/>
      <c r="O185" s="252"/>
      <c r="P185" s="252"/>
      <c r="Q185" s="252"/>
      <c r="R185" s="252"/>
      <c r="S185" s="252"/>
      <c r="T185" s="253"/>
      <c r="U185" s="13"/>
      <c r="V185" s="13"/>
      <c r="W185" s="13"/>
      <c r="X185" s="13"/>
      <c r="Y185" s="13"/>
      <c r="Z185" s="13"/>
      <c r="AA185" s="13"/>
      <c r="AB185" s="13"/>
      <c r="AC185" s="13"/>
      <c r="AD185" s="13"/>
      <c r="AE185" s="13"/>
      <c r="AT185" s="254" t="s">
        <v>126</v>
      </c>
      <c r="AU185" s="254" t="s">
        <v>80</v>
      </c>
      <c r="AV185" s="13" t="s">
        <v>80</v>
      </c>
      <c r="AW185" s="13" t="s">
        <v>30</v>
      </c>
      <c r="AX185" s="13" t="s">
        <v>73</v>
      </c>
      <c r="AY185" s="254" t="s">
        <v>115</v>
      </c>
    </row>
    <row r="186" spans="1:51" s="13" customFormat="1" ht="12">
      <c r="A186" s="13"/>
      <c r="B186" s="244"/>
      <c r="C186" s="245"/>
      <c r="D186" s="240" t="s">
        <v>126</v>
      </c>
      <c r="E186" s="246" t="s">
        <v>1</v>
      </c>
      <c r="F186" s="247" t="s">
        <v>218</v>
      </c>
      <c r="G186" s="245"/>
      <c r="H186" s="248">
        <v>2.34</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126</v>
      </c>
      <c r="AU186" s="254" t="s">
        <v>80</v>
      </c>
      <c r="AV186" s="13" t="s">
        <v>80</v>
      </c>
      <c r="AW186" s="13" t="s">
        <v>30</v>
      </c>
      <c r="AX186" s="13" t="s">
        <v>73</v>
      </c>
      <c r="AY186" s="254" t="s">
        <v>115</v>
      </c>
    </row>
    <row r="187" spans="1:51" s="13" customFormat="1" ht="12">
      <c r="A187" s="13"/>
      <c r="B187" s="244"/>
      <c r="C187" s="245"/>
      <c r="D187" s="240" t="s">
        <v>126</v>
      </c>
      <c r="E187" s="246" t="s">
        <v>1</v>
      </c>
      <c r="F187" s="247" t="s">
        <v>219</v>
      </c>
      <c r="G187" s="245"/>
      <c r="H187" s="248">
        <v>0.236</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126</v>
      </c>
      <c r="AU187" s="254" t="s">
        <v>80</v>
      </c>
      <c r="AV187" s="13" t="s">
        <v>80</v>
      </c>
      <c r="AW187" s="13" t="s">
        <v>30</v>
      </c>
      <c r="AX187" s="13" t="s">
        <v>73</v>
      </c>
      <c r="AY187" s="254" t="s">
        <v>115</v>
      </c>
    </row>
    <row r="188" spans="1:51" s="14" customFormat="1" ht="12">
      <c r="A188" s="14"/>
      <c r="B188" s="255"/>
      <c r="C188" s="256"/>
      <c r="D188" s="240" t="s">
        <v>126</v>
      </c>
      <c r="E188" s="257" t="s">
        <v>1</v>
      </c>
      <c r="F188" s="258" t="s">
        <v>147</v>
      </c>
      <c r="G188" s="256"/>
      <c r="H188" s="259">
        <v>5.773</v>
      </c>
      <c r="I188" s="260"/>
      <c r="J188" s="256"/>
      <c r="K188" s="256"/>
      <c r="L188" s="261"/>
      <c r="M188" s="262"/>
      <c r="N188" s="263"/>
      <c r="O188" s="263"/>
      <c r="P188" s="263"/>
      <c r="Q188" s="263"/>
      <c r="R188" s="263"/>
      <c r="S188" s="263"/>
      <c r="T188" s="264"/>
      <c r="U188" s="14"/>
      <c r="V188" s="14"/>
      <c r="W188" s="14"/>
      <c r="X188" s="14"/>
      <c r="Y188" s="14"/>
      <c r="Z188" s="14"/>
      <c r="AA188" s="14"/>
      <c r="AB188" s="14"/>
      <c r="AC188" s="14"/>
      <c r="AD188" s="14"/>
      <c r="AE188" s="14"/>
      <c r="AT188" s="265" t="s">
        <v>126</v>
      </c>
      <c r="AU188" s="265" t="s">
        <v>80</v>
      </c>
      <c r="AV188" s="14" t="s">
        <v>122</v>
      </c>
      <c r="AW188" s="14" t="s">
        <v>30</v>
      </c>
      <c r="AX188" s="14" t="s">
        <v>78</v>
      </c>
      <c r="AY188" s="265" t="s">
        <v>115</v>
      </c>
    </row>
    <row r="189" spans="1:65" s="2" customFormat="1" ht="37.8" customHeight="1">
      <c r="A189" s="37"/>
      <c r="B189" s="38"/>
      <c r="C189" s="227" t="s">
        <v>8</v>
      </c>
      <c r="D189" s="227" t="s">
        <v>117</v>
      </c>
      <c r="E189" s="228" t="s">
        <v>220</v>
      </c>
      <c r="F189" s="229" t="s">
        <v>221</v>
      </c>
      <c r="G189" s="230" t="s">
        <v>120</v>
      </c>
      <c r="H189" s="231">
        <v>23.315</v>
      </c>
      <c r="I189" s="232"/>
      <c r="J189" s="233">
        <f>ROUND(I189*H189,2)</f>
        <v>0</v>
      </c>
      <c r="K189" s="229" t="s">
        <v>121</v>
      </c>
      <c r="L189" s="43"/>
      <c r="M189" s="234" t="s">
        <v>1</v>
      </c>
      <c r="N189" s="235" t="s">
        <v>38</v>
      </c>
      <c r="O189" s="90"/>
      <c r="P189" s="236">
        <f>O189*H189</f>
        <v>0</v>
      </c>
      <c r="Q189" s="236">
        <v>0</v>
      </c>
      <c r="R189" s="236">
        <f>Q189*H189</f>
        <v>0</v>
      </c>
      <c r="S189" s="236">
        <v>0.054</v>
      </c>
      <c r="T189" s="237">
        <f>S189*H189</f>
        <v>1.25901</v>
      </c>
      <c r="U189" s="37"/>
      <c r="V189" s="37"/>
      <c r="W189" s="37"/>
      <c r="X189" s="37"/>
      <c r="Y189" s="37"/>
      <c r="Z189" s="37"/>
      <c r="AA189" s="37"/>
      <c r="AB189" s="37"/>
      <c r="AC189" s="37"/>
      <c r="AD189" s="37"/>
      <c r="AE189" s="37"/>
      <c r="AR189" s="238" t="s">
        <v>122</v>
      </c>
      <c r="AT189" s="238" t="s">
        <v>117</v>
      </c>
      <c r="AU189" s="238" t="s">
        <v>80</v>
      </c>
      <c r="AY189" s="16" t="s">
        <v>115</v>
      </c>
      <c r="BE189" s="239">
        <f>IF(N189="základní",J189,0)</f>
        <v>0</v>
      </c>
      <c r="BF189" s="239">
        <f>IF(N189="snížená",J189,0)</f>
        <v>0</v>
      </c>
      <c r="BG189" s="239">
        <f>IF(N189="zákl. přenesená",J189,0)</f>
        <v>0</v>
      </c>
      <c r="BH189" s="239">
        <f>IF(N189="sníž. přenesená",J189,0)</f>
        <v>0</v>
      </c>
      <c r="BI189" s="239">
        <f>IF(N189="nulová",J189,0)</f>
        <v>0</v>
      </c>
      <c r="BJ189" s="16" t="s">
        <v>78</v>
      </c>
      <c r="BK189" s="239">
        <f>ROUND(I189*H189,2)</f>
        <v>0</v>
      </c>
      <c r="BL189" s="16" t="s">
        <v>122</v>
      </c>
      <c r="BM189" s="238" t="s">
        <v>222</v>
      </c>
    </row>
    <row r="190" spans="1:47" s="2" customFormat="1" ht="12">
      <c r="A190" s="37"/>
      <c r="B190" s="38"/>
      <c r="C190" s="39"/>
      <c r="D190" s="240" t="s">
        <v>124</v>
      </c>
      <c r="E190" s="39"/>
      <c r="F190" s="241" t="s">
        <v>223</v>
      </c>
      <c r="G190" s="39"/>
      <c r="H190" s="39"/>
      <c r="I190" s="137"/>
      <c r="J190" s="39"/>
      <c r="K190" s="39"/>
      <c r="L190" s="43"/>
      <c r="M190" s="242"/>
      <c r="N190" s="243"/>
      <c r="O190" s="90"/>
      <c r="P190" s="90"/>
      <c r="Q190" s="90"/>
      <c r="R190" s="90"/>
      <c r="S190" s="90"/>
      <c r="T190" s="91"/>
      <c r="U190" s="37"/>
      <c r="V190" s="37"/>
      <c r="W190" s="37"/>
      <c r="X190" s="37"/>
      <c r="Y190" s="37"/>
      <c r="Z190" s="37"/>
      <c r="AA190" s="37"/>
      <c r="AB190" s="37"/>
      <c r="AC190" s="37"/>
      <c r="AD190" s="37"/>
      <c r="AE190" s="37"/>
      <c r="AT190" s="16" t="s">
        <v>124</v>
      </c>
      <c r="AU190" s="16" t="s">
        <v>80</v>
      </c>
    </row>
    <row r="191" spans="1:51" s="13" customFormat="1" ht="12">
      <c r="A191" s="13"/>
      <c r="B191" s="244"/>
      <c r="C191" s="245"/>
      <c r="D191" s="240" t="s">
        <v>126</v>
      </c>
      <c r="E191" s="246" t="s">
        <v>1</v>
      </c>
      <c r="F191" s="247" t="s">
        <v>224</v>
      </c>
      <c r="G191" s="245"/>
      <c r="H191" s="248">
        <v>8.275</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126</v>
      </c>
      <c r="AU191" s="254" t="s">
        <v>80</v>
      </c>
      <c r="AV191" s="13" t="s">
        <v>80</v>
      </c>
      <c r="AW191" s="13" t="s">
        <v>30</v>
      </c>
      <c r="AX191" s="13" t="s">
        <v>73</v>
      </c>
      <c r="AY191" s="254" t="s">
        <v>115</v>
      </c>
    </row>
    <row r="192" spans="1:51" s="13" customFormat="1" ht="12">
      <c r="A192" s="13"/>
      <c r="B192" s="244"/>
      <c r="C192" s="245"/>
      <c r="D192" s="240" t="s">
        <v>126</v>
      </c>
      <c r="E192" s="246" t="s">
        <v>1</v>
      </c>
      <c r="F192" s="247" t="s">
        <v>225</v>
      </c>
      <c r="G192" s="245"/>
      <c r="H192" s="248">
        <v>6.5</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126</v>
      </c>
      <c r="AU192" s="254" t="s">
        <v>80</v>
      </c>
      <c r="AV192" s="13" t="s">
        <v>80</v>
      </c>
      <c r="AW192" s="13" t="s">
        <v>30</v>
      </c>
      <c r="AX192" s="13" t="s">
        <v>73</v>
      </c>
      <c r="AY192" s="254" t="s">
        <v>115</v>
      </c>
    </row>
    <row r="193" spans="1:51" s="13" customFormat="1" ht="12">
      <c r="A193" s="13"/>
      <c r="B193" s="244"/>
      <c r="C193" s="245"/>
      <c r="D193" s="240" t="s">
        <v>126</v>
      </c>
      <c r="E193" s="246" t="s">
        <v>1</v>
      </c>
      <c r="F193" s="247" t="s">
        <v>226</v>
      </c>
      <c r="G193" s="245"/>
      <c r="H193" s="248">
        <v>7.29</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126</v>
      </c>
      <c r="AU193" s="254" t="s">
        <v>80</v>
      </c>
      <c r="AV193" s="13" t="s">
        <v>80</v>
      </c>
      <c r="AW193" s="13" t="s">
        <v>30</v>
      </c>
      <c r="AX193" s="13" t="s">
        <v>73</v>
      </c>
      <c r="AY193" s="254" t="s">
        <v>115</v>
      </c>
    </row>
    <row r="194" spans="1:51" s="13" customFormat="1" ht="12">
      <c r="A194" s="13"/>
      <c r="B194" s="244"/>
      <c r="C194" s="245"/>
      <c r="D194" s="240" t="s">
        <v>126</v>
      </c>
      <c r="E194" s="246" t="s">
        <v>1</v>
      </c>
      <c r="F194" s="247" t="s">
        <v>227</v>
      </c>
      <c r="G194" s="245"/>
      <c r="H194" s="248">
        <v>1.25</v>
      </c>
      <c r="I194" s="249"/>
      <c r="J194" s="245"/>
      <c r="K194" s="245"/>
      <c r="L194" s="250"/>
      <c r="M194" s="251"/>
      <c r="N194" s="252"/>
      <c r="O194" s="252"/>
      <c r="P194" s="252"/>
      <c r="Q194" s="252"/>
      <c r="R194" s="252"/>
      <c r="S194" s="252"/>
      <c r="T194" s="253"/>
      <c r="U194" s="13"/>
      <c r="V194" s="13"/>
      <c r="W194" s="13"/>
      <c r="X194" s="13"/>
      <c r="Y194" s="13"/>
      <c r="Z194" s="13"/>
      <c r="AA194" s="13"/>
      <c r="AB194" s="13"/>
      <c r="AC194" s="13"/>
      <c r="AD194" s="13"/>
      <c r="AE194" s="13"/>
      <c r="AT194" s="254" t="s">
        <v>126</v>
      </c>
      <c r="AU194" s="254" t="s">
        <v>80</v>
      </c>
      <c r="AV194" s="13" t="s">
        <v>80</v>
      </c>
      <c r="AW194" s="13" t="s">
        <v>30</v>
      </c>
      <c r="AX194" s="13" t="s">
        <v>73</v>
      </c>
      <c r="AY194" s="254" t="s">
        <v>115</v>
      </c>
    </row>
    <row r="195" spans="1:51" s="14" customFormat="1" ht="12">
      <c r="A195" s="14"/>
      <c r="B195" s="255"/>
      <c r="C195" s="256"/>
      <c r="D195" s="240" t="s">
        <v>126</v>
      </c>
      <c r="E195" s="257" t="s">
        <v>1</v>
      </c>
      <c r="F195" s="258" t="s">
        <v>147</v>
      </c>
      <c r="G195" s="256"/>
      <c r="H195" s="259">
        <v>23.315</v>
      </c>
      <c r="I195" s="260"/>
      <c r="J195" s="256"/>
      <c r="K195" s="256"/>
      <c r="L195" s="261"/>
      <c r="M195" s="262"/>
      <c r="N195" s="263"/>
      <c r="O195" s="263"/>
      <c r="P195" s="263"/>
      <c r="Q195" s="263"/>
      <c r="R195" s="263"/>
      <c r="S195" s="263"/>
      <c r="T195" s="264"/>
      <c r="U195" s="14"/>
      <c r="V195" s="14"/>
      <c r="W195" s="14"/>
      <c r="X195" s="14"/>
      <c r="Y195" s="14"/>
      <c r="Z195" s="14"/>
      <c r="AA195" s="14"/>
      <c r="AB195" s="14"/>
      <c r="AC195" s="14"/>
      <c r="AD195" s="14"/>
      <c r="AE195" s="14"/>
      <c r="AT195" s="265" t="s">
        <v>126</v>
      </c>
      <c r="AU195" s="265" t="s">
        <v>80</v>
      </c>
      <c r="AV195" s="14" t="s">
        <v>122</v>
      </c>
      <c r="AW195" s="14" t="s">
        <v>30</v>
      </c>
      <c r="AX195" s="14" t="s">
        <v>78</v>
      </c>
      <c r="AY195" s="265" t="s">
        <v>115</v>
      </c>
    </row>
    <row r="196" spans="1:65" s="2" customFormat="1" ht="37.8" customHeight="1">
      <c r="A196" s="37"/>
      <c r="B196" s="38"/>
      <c r="C196" s="227" t="s">
        <v>228</v>
      </c>
      <c r="D196" s="227" t="s">
        <v>117</v>
      </c>
      <c r="E196" s="228" t="s">
        <v>229</v>
      </c>
      <c r="F196" s="229" t="s">
        <v>230</v>
      </c>
      <c r="G196" s="230" t="s">
        <v>120</v>
      </c>
      <c r="H196" s="231">
        <v>4.504</v>
      </c>
      <c r="I196" s="232"/>
      <c r="J196" s="233">
        <f>ROUND(I196*H196,2)</f>
        <v>0</v>
      </c>
      <c r="K196" s="229" t="s">
        <v>121</v>
      </c>
      <c r="L196" s="43"/>
      <c r="M196" s="234" t="s">
        <v>1</v>
      </c>
      <c r="N196" s="235" t="s">
        <v>38</v>
      </c>
      <c r="O196" s="90"/>
      <c r="P196" s="236">
        <f>O196*H196</f>
        <v>0</v>
      </c>
      <c r="Q196" s="236">
        <v>0</v>
      </c>
      <c r="R196" s="236">
        <f>Q196*H196</f>
        <v>0</v>
      </c>
      <c r="S196" s="236">
        <v>0.065</v>
      </c>
      <c r="T196" s="237">
        <f>S196*H196</f>
        <v>0.29275999999999996</v>
      </c>
      <c r="U196" s="37"/>
      <c r="V196" s="37"/>
      <c r="W196" s="37"/>
      <c r="X196" s="37"/>
      <c r="Y196" s="37"/>
      <c r="Z196" s="37"/>
      <c r="AA196" s="37"/>
      <c r="AB196" s="37"/>
      <c r="AC196" s="37"/>
      <c r="AD196" s="37"/>
      <c r="AE196" s="37"/>
      <c r="AR196" s="238" t="s">
        <v>122</v>
      </c>
      <c r="AT196" s="238" t="s">
        <v>117</v>
      </c>
      <c r="AU196" s="238" t="s">
        <v>80</v>
      </c>
      <c r="AY196" s="16" t="s">
        <v>115</v>
      </c>
      <c r="BE196" s="239">
        <f>IF(N196="základní",J196,0)</f>
        <v>0</v>
      </c>
      <c r="BF196" s="239">
        <f>IF(N196="snížená",J196,0)</f>
        <v>0</v>
      </c>
      <c r="BG196" s="239">
        <f>IF(N196="zákl. přenesená",J196,0)</f>
        <v>0</v>
      </c>
      <c r="BH196" s="239">
        <f>IF(N196="sníž. přenesená",J196,0)</f>
        <v>0</v>
      </c>
      <c r="BI196" s="239">
        <f>IF(N196="nulová",J196,0)</f>
        <v>0</v>
      </c>
      <c r="BJ196" s="16" t="s">
        <v>78</v>
      </c>
      <c r="BK196" s="239">
        <f>ROUND(I196*H196,2)</f>
        <v>0</v>
      </c>
      <c r="BL196" s="16" t="s">
        <v>122</v>
      </c>
      <c r="BM196" s="238" t="s">
        <v>231</v>
      </c>
    </row>
    <row r="197" spans="1:47" s="2" customFormat="1" ht="12">
      <c r="A197" s="37"/>
      <c r="B197" s="38"/>
      <c r="C197" s="39"/>
      <c r="D197" s="240" t="s">
        <v>124</v>
      </c>
      <c r="E197" s="39"/>
      <c r="F197" s="241" t="s">
        <v>232</v>
      </c>
      <c r="G197" s="39"/>
      <c r="H197" s="39"/>
      <c r="I197" s="137"/>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124</v>
      </c>
      <c r="AU197" s="16" t="s">
        <v>80</v>
      </c>
    </row>
    <row r="198" spans="1:51" s="13" customFormat="1" ht="12">
      <c r="A198" s="13"/>
      <c r="B198" s="244"/>
      <c r="C198" s="245"/>
      <c r="D198" s="240" t="s">
        <v>126</v>
      </c>
      <c r="E198" s="246" t="s">
        <v>1</v>
      </c>
      <c r="F198" s="247" t="s">
        <v>233</v>
      </c>
      <c r="G198" s="245"/>
      <c r="H198" s="248">
        <v>0.48</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126</v>
      </c>
      <c r="AU198" s="254" t="s">
        <v>80</v>
      </c>
      <c r="AV198" s="13" t="s">
        <v>80</v>
      </c>
      <c r="AW198" s="13" t="s">
        <v>30</v>
      </c>
      <c r="AX198" s="13" t="s">
        <v>73</v>
      </c>
      <c r="AY198" s="254" t="s">
        <v>115</v>
      </c>
    </row>
    <row r="199" spans="1:51" s="13" customFormat="1" ht="12">
      <c r="A199" s="13"/>
      <c r="B199" s="244"/>
      <c r="C199" s="245"/>
      <c r="D199" s="240" t="s">
        <v>126</v>
      </c>
      <c r="E199" s="246" t="s">
        <v>1</v>
      </c>
      <c r="F199" s="247" t="s">
        <v>234</v>
      </c>
      <c r="G199" s="245"/>
      <c r="H199" s="248">
        <v>1.1</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126</v>
      </c>
      <c r="AU199" s="254" t="s">
        <v>80</v>
      </c>
      <c r="AV199" s="13" t="s">
        <v>80</v>
      </c>
      <c r="AW199" s="13" t="s">
        <v>30</v>
      </c>
      <c r="AX199" s="13" t="s">
        <v>73</v>
      </c>
      <c r="AY199" s="254" t="s">
        <v>115</v>
      </c>
    </row>
    <row r="200" spans="1:51" s="13" customFormat="1" ht="12">
      <c r="A200" s="13"/>
      <c r="B200" s="244"/>
      <c r="C200" s="245"/>
      <c r="D200" s="240" t="s">
        <v>126</v>
      </c>
      <c r="E200" s="246" t="s">
        <v>1</v>
      </c>
      <c r="F200" s="247" t="s">
        <v>235</v>
      </c>
      <c r="G200" s="245"/>
      <c r="H200" s="248">
        <v>1.4</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126</v>
      </c>
      <c r="AU200" s="254" t="s">
        <v>80</v>
      </c>
      <c r="AV200" s="13" t="s">
        <v>80</v>
      </c>
      <c r="AW200" s="13" t="s">
        <v>30</v>
      </c>
      <c r="AX200" s="13" t="s">
        <v>73</v>
      </c>
      <c r="AY200" s="254" t="s">
        <v>115</v>
      </c>
    </row>
    <row r="201" spans="1:51" s="13" customFormat="1" ht="12">
      <c r="A201" s="13"/>
      <c r="B201" s="244"/>
      <c r="C201" s="245"/>
      <c r="D201" s="240" t="s">
        <v>126</v>
      </c>
      <c r="E201" s="246" t="s">
        <v>1</v>
      </c>
      <c r="F201" s="247" t="s">
        <v>236</v>
      </c>
      <c r="G201" s="245"/>
      <c r="H201" s="248">
        <v>1.524</v>
      </c>
      <c r="I201" s="249"/>
      <c r="J201" s="245"/>
      <c r="K201" s="245"/>
      <c r="L201" s="250"/>
      <c r="M201" s="251"/>
      <c r="N201" s="252"/>
      <c r="O201" s="252"/>
      <c r="P201" s="252"/>
      <c r="Q201" s="252"/>
      <c r="R201" s="252"/>
      <c r="S201" s="252"/>
      <c r="T201" s="253"/>
      <c r="U201" s="13"/>
      <c r="V201" s="13"/>
      <c r="W201" s="13"/>
      <c r="X201" s="13"/>
      <c r="Y201" s="13"/>
      <c r="Z201" s="13"/>
      <c r="AA201" s="13"/>
      <c r="AB201" s="13"/>
      <c r="AC201" s="13"/>
      <c r="AD201" s="13"/>
      <c r="AE201" s="13"/>
      <c r="AT201" s="254" t="s">
        <v>126</v>
      </c>
      <c r="AU201" s="254" t="s">
        <v>80</v>
      </c>
      <c r="AV201" s="13" t="s">
        <v>80</v>
      </c>
      <c r="AW201" s="13" t="s">
        <v>30</v>
      </c>
      <c r="AX201" s="13" t="s">
        <v>73</v>
      </c>
      <c r="AY201" s="254" t="s">
        <v>115</v>
      </c>
    </row>
    <row r="202" spans="1:51" s="14" customFormat="1" ht="12">
      <c r="A202" s="14"/>
      <c r="B202" s="255"/>
      <c r="C202" s="256"/>
      <c r="D202" s="240" t="s">
        <v>126</v>
      </c>
      <c r="E202" s="257" t="s">
        <v>1</v>
      </c>
      <c r="F202" s="258" t="s">
        <v>147</v>
      </c>
      <c r="G202" s="256"/>
      <c r="H202" s="259">
        <v>4.504</v>
      </c>
      <c r="I202" s="260"/>
      <c r="J202" s="256"/>
      <c r="K202" s="256"/>
      <c r="L202" s="261"/>
      <c r="M202" s="262"/>
      <c r="N202" s="263"/>
      <c r="O202" s="263"/>
      <c r="P202" s="263"/>
      <c r="Q202" s="263"/>
      <c r="R202" s="263"/>
      <c r="S202" s="263"/>
      <c r="T202" s="264"/>
      <c r="U202" s="14"/>
      <c r="V202" s="14"/>
      <c r="W202" s="14"/>
      <c r="X202" s="14"/>
      <c r="Y202" s="14"/>
      <c r="Z202" s="14"/>
      <c r="AA202" s="14"/>
      <c r="AB202" s="14"/>
      <c r="AC202" s="14"/>
      <c r="AD202" s="14"/>
      <c r="AE202" s="14"/>
      <c r="AT202" s="265" t="s">
        <v>126</v>
      </c>
      <c r="AU202" s="265" t="s">
        <v>80</v>
      </c>
      <c r="AV202" s="14" t="s">
        <v>122</v>
      </c>
      <c r="AW202" s="14" t="s">
        <v>30</v>
      </c>
      <c r="AX202" s="14" t="s">
        <v>78</v>
      </c>
      <c r="AY202" s="265" t="s">
        <v>115</v>
      </c>
    </row>
    <row r="203" spans="1:65" s="2" customFormat="1" ht="37.8" customHeight="1">
      <c r="A203" s="37"/>
      <c r="B203" s="38"/>
      <c r="C203" s="227" t="s">
        <v>237</v>
      </c>
      <c r="D203" s="227" t="s">
        <v>117</v>
      </c>
      <c r="E203" s="228" t="s">
        <v>238</v>
      </c>
      <c r="F203" s="229" t="s">
        <v>239</v>
      </c>
      <c r="G203" s="230" t="s">
        <v>120</v>
      </c>
      <c r="H203" s="231">
        <v>16</v>
      </c>
      <c r="I203" s="232"/>
      <c r="J203" s="233">
        <f>ROUND(I203*H203,2)</f>
        <v>0</v>
      </c>
      <c r="K203" s="229" t="s">
        <v>121</v>
      </c>
      <c r="L203" s="43"/>
      <c r="M203" s="234" t="s">
        <v>1</v>
      </c>
      <c r="N203" s="235" t="s">
        <v>38</v>
      </c>
      <c r="O203" s="90"/>
      <c r="P203" s="236">
        <f>O203*H203</f>
        <v>0</v>
      </c>
      <c r="Q203" s="236">
        <v>0</v>
      </c>
      <c r="R203" s="236">
        <f>Q203*H203</f>
        <v>0</v>
      </c>
      <c r="S203" s="236">
        <v>0.076</v>
      </c>
      <c r="T203" s="237">
        <f>S203*H203</f>
        <v>1.216</v>
      </c>
      <c r="U203" s="37"/>
      <c r="V203" s="37"/>
      <c r="W203" s="37"/>
      <c r="X203" s="37"/>
      <c r="Y203" s="37"/>
      <c r="Z203" s="37"/>
      <c r="AA203" s="37"/>
      <c r="AB203" s="37"/>
      <c r="AC203" s="37"/>
      <c r="AD203" s="37"/>
      <c r="AE203" s="37"/>
      <c r="AR203" s="238" t="s">
        <v>122</v>
      </c>
      <c r="AT203" s="238" t="s">
        <v>117</v>
      </c>
      <c r="AU203" s="238" t="s">
        <v>80</v>
      </c>
      <c r="AY203" s="16" t="s">
        <v>115</v>
      </c>
      <c r="BE203" s="239">
        <f>IF(N203="základní",J203,0)</f>
        <v>0</v>
      </c>
      <c r="BF203" s="239">
        <f>IF(N203="snížená",J203,0)</f>
        <v>0</v>
      </c>
      <c r="BG203" s="239">
        <f>IF(N203="zákl. přenesená",J203,0)</f>
        <v>0</v>
      </c>
      <c r="BH203" s="239">
        <f>IF(N203="sníž. přenesená",J203,0)</f>
        <v>0</v>
      </c>
      <c r="BI203" s="239">
        <f>IF(N203="nulová",J203,0)</f>
        <v>0</v>
      </c>
      <c r="BJ203" s="16" t="s">
        <v>78</v>
      </c>
      <c r="BK203" s="239">
        <f>ROUND(I203*H203,2)</f>
        <v>0</v>
      </c>
      <c r="BL203" s="16" t="s">
        <v>122</v>
      </c>
      <c r="BM203" s="238" t="s">
        <v>240</v>
      </c>
    </row>
    <row r="204" spans="1:47" s="2" customFormat="1" ht="12">
      <c r="A204" s="37"/>
      <c r="B204" s="38"/>
      <c r="C204" s="39"/>
      <c r="D204" s="240" t="s">
        <v>124</v>
      </c>
      <c r="E204" s="39"/>
      <c r="F204" s="241" t="s">
        <v>232</v>
      </c>
      <c r="G204" s="39"/>
      <c r="H204" s="39"/>
      <c r="I204" s="137"/>
      <c r="J204" s="39"/>
      <c r="K204" s="39"/>
      <c r="L204" s="43"/>
      <c r="M204" s="242"/>
      <c r="N204" s="243"/>
      <c r="O204" s="90"/>
      <c r="P204" s="90"/>
      <c r="Q204" s="90"/>
      <c r="R204" s="90"/>
      <c r="S204" s="90"/>
      <c r="T204" s="91"/>
      <c r="U204" s="37"/>
      <c r="V204" s="37"/>
      <c r="W204" s="37"/>
      <c r="X204" s="37"/>
      <c r="Y204" s="37"/>
      <c r="Z204" s="37"/>
      <c r="AA204" s="37"/>
      <c r="AB204" s="37"/>
      <c r="AC204" s="37"/>
      <c r="AD204" s="37"/>
      <c r="AE204" s="37"/>
      <c r="AT204" s="16" t="s">
        <v>124</v>
      </c>
      <c r="AU204" s="16" t="s">
        <v>80</v>
      </c>
    </row>
    <row r="205" spans="1:51" s="13" customFormat="1" ht="12">
      <c r="A205" s="13"/>
      <c r="B205" s="244"/>
      <c r="C205" s="245"/>
      <c r="D205" s="240" t="s">
        <v>126</v>
      </c>
      <c r="E205" s="246" t="s">
        <v>1</v>
      </c>
      <c r="F205" s="247" t="s">
        <v>241</v>
      </c>
      <c r="G205" s="245"/>
      <c r="H205" s="248">
        <v>2.4</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126</v>
      </c>
      <c r="AU205" s="254" t="s">
        <v>80</v>
      </c>
      <c r="AV205" s="13" t="s">
        <v>80</v>
      </c>
      <c r="AW205" s="13" t="s">
        <v>30</v>
      </c>
      <c r="AX205" s="13" t="s">
        <v>73</v>
      </c>
      <c r="AY205" s="254" t="s">
        <v>115</v>
      </c>
    </row>
    <row r="206" spans="1:51" s="13" customFormat="1" ht="12">
      <c r="A206" s="13"/>
      <c r="B206" s="244"/>
      <c r="C206" s="245"/>
      <c r="D206" s="240" t="s">
        <v>126</v>
      </c>
      <c r="E206" s="246" t="s">
        <v>1</v>
      </c>
      <c r="F206" s="247" t="s">
        <v>242</v>
      </c>
      <c r="G206" s="245"/>
      <c r="H206" s="248">
        <v>1.6</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126</v>
      </c>
      <c r="AU206" s="254" t="s">
        <v>80</v>
      </c>
      <c r="AV206" s="13" t="s">
        <v>80</v>
      </c>
      <c r="AW206" s="13" t="s">
        <v>30</v>
      </c>
      <c r="AX206" s="13" t="s">
        <v>73</v>
      </c>
      <c r="AY206" s="254" t="s">
        <v>115</v>
      </c>
    </row>
    <row r="207" spans="1:51" s="13" customFormat="1" ht="12">
      <c r="A207" s="13"/>
      <c r="B207" s="244"/>
      <c r="C207" s="245"/>
      <c r="D207" s="240" t="s">
        <v>126</v>
      </c>
      <c r="E207" s="246" t="s">
        <v>1</v>
      </c>
      <c r="F207" s="247" t="s">
        <v>243</v>
      </c>
      <c r="G207" s="245"/>
      <c r="H207" s="248">
        <v>5.6</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126</v>
      </c>
      <c r="AU207" s="254" t="s">
        <v>80</v>
      </c>
      <c r="AV207" s="13" t="s">
        <v>80</v>
      </c>
      <c r="AW207" s="13" t="s">
        <v>30</v>
      </c>
      <c r="AX207" s="13" t="s">
        <v>73</v>
      </c>
      <c r="AY207" s="254" t="s">
        <v>115</v>
      </c>
    </row>
    <row r="208" spans="1:51" s="13" customFormat="1" ht="12">
      <c r="A208" s="13"/>
      <c r="B208" s="244"/>
      <c r="C208" s="245"/>
      <c r="D208" s="240" t="s">
        <v>126</v>
      </c>
      <c r="E208" s="246" t="s">
        <v>1</v>
      </c>
      <c r="F208" s="247" t="s">
        <v>244</v>
      </c>
      <c r="G208" s="245"/>
      <c r="H208" s="248">
        <v>6.4</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126</v>
      </c>
      <c r="AU208" s="254" t="s">
        <v>80</v>
      </c>
      <c r="AV208" s="13" t="s">
        <v>80</v>
      </c>
      <c r="AW208" s="13" t="s">
        <v>30</v>
      </c>
      <c r="AX208" s="13" t="s">
        <v>73</v>
      </c>
      <c r="AY208" s="254" t="s">
        <v>115</v>
      </c>
    </row>
    <row r="209" spans="1:51" s="14" customFormat="1" ht="12">
      <c r="A209" s="14"/>
      <c r="B209" s="255"/>
      <c r="C209" s="256"/>
      <c r="D209" s="240" t="s">
        <v>126</v>
      </c>
      <c r="E209" s="257" t="s">
        <v>1</v>
      </c>
      <c r="F209" s="258" t="s">
        <v>147</v>
      </c>
      <c r="G209" s="256"/>
      <c r="H209" s="259">
        <v>16</v>
      </c>
      <c r="I209" s="260"/>
      <c r="J209" s="256"/>
      <c r="K209" s="256"/>
      <c r="L209" s="261"/>
      <c r="M209" s="262"/>
      <c r="N209" s="263"/>
      <c r="O209" s="263"/>
      <c r="P209" s="263"/>
      <c r="Q209" s="263"/>
      <c r="R209" s="263"/>
      <c r="S209" s="263"/>
      <c r="T209" s="264"/>
      <c r="U209" s="14"/>
      <c r="V209" s="14"/>
      <c r="W209" s="14"/>
      <c r="X209" s="14"/>
      <c r="Y209" s="14"/>
      <c r="Z209" s="14"/>
      <c r="AA209" s="14"/>
      <c r="AB209" s="14"/>
      <c r="AC209" s="14"/>
      <c r="AD209" s="14"/>
      <c r="AE209" s="14"/>
      <c r="AT209" s="265" t="s">
        <v>126</v>
      </c>
      <c r="AU209" s="265" t="s">
        <v>80</v>
      </c>
      <c r="AV209" s="14" t="s">
        <v>122</v>
      </c>
      <c r="AW209" s="14" t="s">
        <v>30</v>
      </c>
      <c r="AX209" s="14" t="s">
        <v>78</v>
      </c>
      <c r="AY209" s="265" t="s">
        <v>115</v>
      </c>
    </row>
    <row r="210" spans="1:63" s="12" customFormat="1" ht="22.8" customHeight="1">
      <c r="A210" s="12"/>
      <c r="B210" s="211"/>
      <c r="C210" s="212"/>
      <c r="D210" s="213" t="s">
        <v>72</v>
      </c>
      <c r="E210" s="225" t="s">
        <v>245</v>
      </c>
      <c r="F210" s="225" t="s">
        <v>246</v>
      </c>
      <c r="G210" s="212"/>
      <c r="H210" s="212"/>
      <c r="I210" s="215"/>
      <c r="J210" s="226">
        <f>BK210</f>
        <v>0</v>
      </c>
      <c r="K210" s="212"/>
      <c r="L210" s="217"/>
      <c r="M210" s="218"/>
      <c r="N210" s="219"/>
      <c r="O210" s="219"/>
      <c r="P210" s="220">
        <f>SUM(P211:P230)</f>
        <v>0</v>
      </c>
      <c r="Q210" s="219"/>
      <c r="R210" s="220">
        <f>SUM(R211:R230)</f>
        <v>0</v>
      </c>
      <c r="S210" s="219"/>
      <c r="T210" s="221">
        <f>SUM(T211:T230)</f>
        <v>0</v>
      </c>
      <c r="U210" s="12"/>
      <c r="V210" s="12"/>
      <c r="W210" s="12"/>
      <c r="X210" s="12"/>
      <c r="Y210" s="12"/>
      <c r="Z210" s="12"/>
      <c r="AA210" s="12"/>
      <c r="AB210" s="12"/>
      <c r="AC210" s="12"/>
      <c r="AD210" s="12"/>
      <c r="AE210" s="12"/>
      <c r="AR210" s="222" t="s">
        <v>78</v>
      </c>
      <c r="AT210" s="223" t="s">
        <v>72</v>
      </c>
      <c r="AU210" s="223" t="s">
        <v>78</v>
      </c>
      <c r="AY210" s="222" t="s">
        <v>115</v>
      </c>
      <c r="BK210" s="224">
        <f>SUM(BK211:BK230)</f>
        <v>0</v>
      </c>
    </row>
    <row r="211" spans="1:65" s="2" customFormat="1" ht="37.8" customHeight="1">
      <c r="A211" s="37"/>
      <c r="B211" s="38"/>
      <c r="C211" s="227" t="s">
        <v>247</v>
      </c>
      <c r="D211" s="227" t="s">
        <v>117</v>
      </c>
      <c r="E211" s="228" t="s">
        <v>248</v>
      </c>
      <c r="F211" s="229" t="s">
        <v>249</v>
      </c>
      <c r="G211" s="230" t="s">
        <v>184</v>
      </c>
      <c r="H211" s="231">
        <v>434.537</v>
      </c>
      <c r="I211" s="232"/>
      <c r="J211" s="233">
        <f>ROUND(I211*H211,2)</f>
        <v>0</v>
      </c>
      <c r="K211" s="229" t="s">
        <v>121</v>
      </c>
      <c r="L211" s="43"/>
      <c r="M211" s="234" t="s">
        <v>1</v>
      </c>
      <c r="N211" s="235" t="s">
        <v>38</v>
      </c>
      <c r="O211" s="90"/>
      <c r="P211" s="236">
        <f>O211*H211</f>
        <v>0</v>
      </c>
      <c r="Q211" s="236">
        <v>0</v>
      </c>
      <c r="R211" s="236">
        <f>Q211*H211</f>
        <v>0</v>
      </c>
      <c r="S211" s="236">
        <v>0</v>
      </c>
      <c r="T211" s="237">
        <f>S211*H211</f>
        <v>0</v>
      </c>
      <c r="U211" s="37"/>
      <c r="V211" s="37"/>
      <c r="W211" s="37"/>
      <c r="X211" s="37"/>
      <c r="Y211" s="37"/>
      <c r="Z211" s="37"/>
      <c r="AA211" s="37"/>
      <c r="AB211" s="37"/>
      <c r="AC211" s="37"/>
      <c r="AD211" s="37"/>
      <c r="AE211" s="37"/>
      <c r="AR211" s="238" t="s">
        <v>122</v>
      </c>
      <c r="AT211" s="238" t="s">
        <v>117</v>
      </c>
      <c r="AU211" s="238" t="s">
        <v>80</v>
      </c>
      <c r="AY211" s="16" t="s">
        <v>115</v>
      </c>
      <c r="BE211" s="239">
        <f>IF(N211="základní",J211,0)</f>
        <v>0</v>
      </c>
      <c r="BF211" s="239">
        <f>IF(N211="snížená",J211,0)</f>
        <v>0</v>
      </c>
      <c r="BG211" s="239">
        <f>IF(N211="zákl. přenesená",J211,0)</f>
        <v>0</v>
      </c>
      <c r="BH211" s="239">
        <f>IF(N211="sníž. přenesená",J211,0)</f>
        <v>0</v>
      </c>
      <c r="BI211" s="239">
        <f>IF(N211="nulová",J211,0)</f>
        <v>0</v>
      </c>
      <c r="BJ211" s="16" t="s">
        <v>78</v>
      </c>
      <c r="BK211" s="239">
        <f>ROUND(I211*H211,2)</f>
        <v>0</v>
      </c>
      <c r="BL211" s="16" t="s">
        <v>122</v>
      </c>
      <c r="BM211" s="238" t="s">
        <v>250</v>
      </c>
    </row>
    <row r="212" spans="1:47" s="2" customFormat="1" ht="12">
      <c r="A212" s="37"/>
      <c r="B212" s="38"/>
      <c r="C212" s="39"/>
      <c r="D212" s="240" t="s">
        <v>124</v>
      </c>
      <c r="E212" s="39"/>
      <c r="F212" s="241" t="s">
        <v>251</v>
      </c>
      <c r="G212" s="39"/>
      <c r="H212" s="39"/>
      <c r="I212" s="137"/>
      <c r="J212" s="39"/>
      <c r="K212" s="39"/>
      <c r="L212" s="43"/>
      <c r="M212" s="242"/>
      <c r="N212" s="243"/>
      <c r="O212" s="90"/>
      <c r="P212" s="90"/>
      <c r="Q212" s="90"/>
      <c r="R212" s="90"/>
      <c r="S212" s="90"/>
      <c r="T212" s="91"/>
      <c r="U212" s="37"/>
      <c r="V212" s="37"/>
      <c r="W212" s="37"/>
      <c r="X212" s="37"/>
      <c r="Y212" s="37"/>
      <c r="Z212" s="37"/>
      <c r="AA212" s="37"/>
      <c r="AB212" s="37"/>
      <c r="AC212" s="37"/>
      <c r="AD212" s="37"/>
      <c r="AE212" s="37"/>
      <c r="AT212" s="16" t="s">
        <v>124</v>
      </c>
      <c r="AU212" s="16" t="s">
        <v>80</v>
      </c>
    </row>
    <row r="213" spans="1:65" s="2" customFormat="1" ht="24.15" customHeight="1">
      <c r="A213" s="37"/>
      <c r="B213" s="38"/>
      <c r="C213" s="227" t="s">
        <v>252</v>
      </c>
      <c r="D213" s="227" t="s">
        <v>117</v>
      </c>
      <c r="E213" s="228" t="s">
        <v>253</v>
      </c>
      <c r="F213" s="229" t="s">
        <v>254</v>
      </c>
      <c r="G213" s="230" t="s">
        <v>184</v>
      </c>
      <c r="H213" s="231">
        <v>156.537</v>
      </c>
      <c r="I213" s="232"/>
      <c r="J213" s="233">
        <f>ROUND(I213*H213,2)</f>
        <v>0</v>
      </c>
      <c r="K213" s="229" t="s">
        <v>121</v>
      </c>
      <c r="L213" s="43"/>
      <c r="M213" s="234" t="s">
        <v>1</v>
      </c>
      <c r="N213" s="235" t="s">
        <v>38</v>
      </c>
      <c r="O213" s="90"/>
      <c r="P213" s="236">
        <f>O213*H213</f>
        <v>0</v>
      </c>
      <c r="Q213" s="236">
        <v>0</v>
      </c>
      <c r="R213" s="236">
        <f>Q213*H213</f>
        <v>0</v>
      </c>
      <c r="S213" s="236">
        <v>0</v>
      </c>
      <c r="T213" s="237">
        <f>S213*H213</f>
        <v>0</v>
      </c>
      <c r="U213" s="37"/>
      <c r="V213" s="37"/>
      <c r="W213" s="37"/>
      <c r="X213" s="37"/>
      <c r="Y213" s="37"/>
      <c r="Z213" s="37"/>
      <c r="AA213" s="37"/>
      <c r="AB213" s="37"/>
      <c r="AC213" s="37"/>
      <c r="AD213" s="37"/>
      <c r="AE213" s="37"/>
      <c r="AR213" s="238" t="s">
        <v>122</v>
      </c>
      <c r="AT213" s="238" t="s">
        <v>117</v>
      </c>
      <c r="AU213" s="238" t="s">
        <v>80</v>
      </c>
      <c r="AY213" s="16" t="s">
        <v>115</v>
      </c>
      <c r="BE213" s="239">
        <f>IF(N213="základní",J213,0)</f>
        <v>0</v>
      </c>
      <c r="BF213" s="239">
        <f>IF(N213="snížená",J213,0)</f>
        <v>0</v>
      </c>
      <c r="BG213" s="239">
        <f>IF(N213="zákl. přenesená",J213,0)</f>
        <v>0</v>
      </c>
      <c r="BH213" s="239">
        <f>IF(N213="sníž. přenesená",J213,0)</f>
        <v>0</v>
      </c>
      <c r="BI213" s="239">
        <f>IF(N213="nulová",J213,0)</f>
        <v>0</v>
      </c>
      <c r="BJ213" s="16" t="s">
        <v>78</v>
      </c>
      <c r="BK213" s="239">
        <f>ROUND(I213*H213,2)</f>
        <v>0</v>
      </c>
      <c r="BL213" s="16" t="s">
        <v>122</v>
      </c>
      <c r="BM213" s="238" t="s">
        <v>255</v>
      </c>
    </row>
    <row r="214" spans="1:47" s="2" customFormat="1" ht="12">
      <c r="A214" s="37"/>
      <c r="B214" s="38"/>
      <c r="C214" s="39"/>
      <c r="D214" s="240" t="s">
        <v>124</v>
      </c>
      <c r="E214" s="39"/>
      <c r="F214" s="241" t="s">
        <v>256</v>
      </c>
      <c r="G214" s="39"/>
      <c r="H214" s="39"/>
      <c r="I214" s="137"/>
      <c r="J214" s="39"/>
      <c r="K214" s="39"/>
      <c r="L214" s="43"/>
      <c r="M214" s="242"/>
      <c r="N214" s="243"/>
      <c r="O214" s="90"/>
      <c r="P214" s="90"/>
      <c r="Q214" s="90"/>
      <c r="R214" s="90"/>
      <c r="S214" s="90"/>
      <c r="T214" s="91"/>
      <c r="U214" s="37"/>
      <c r="V214" s="37"/>
      <c r="W214" s="37"/>
      <c r="X214" s="37"/>
      <c r="Y214" s="37"/>
      <c r="Z214" s="37"/>
      <c r="AA214" s="37"/>
      <c r="AB214" s="37"/>
      <c r="AC214" s="37"/>
      <c r="AD214" s="37"/>
      <c r="AE214" s="37"/>
      <c r="AT214" s="16" t="s">
        <v>124</v>
      </c>
      <c r="AU214" s="16" t="s">
        <v>80</v>
      </c>
    </row>
    <row r="215" spans="1:51" s="13" customFormat="1" ht="12">
      <c r="A215" s="13"/>
      <c r="B215" s="244"/>
      <c r="C215" s="245"/>
      <c r="D215" s="240" t="s">
        <v>126</v>
      </c>
      <c r="E215" s="246" t="s">
        <v>1</v>
      </c>
      <c r="F215" s="247" t="s">
        <v>257</v>
      </c>
      <c r="G215" s="245"/>
      <c r="H215" s="248">
        <v>156.537</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126</v>
      </c>
      <c r="AU215" s="254" t="s">
        <v>80</v>
      </c>
      <c r="AV215" s="13" t="s">
        <v>80</v>
      </c>
      <c r="AW215" s="13" t="s">
        <v>30</v>
      </c>
      <c r="AX215" s="13" t="s">
        <v>78</v>
      </c>
      <c r="AY215" s="254" t="s">
        <v>115</v>
      </c>
    </row>
    <row r="216" spans="1:65" s="2" customFormat="1" ht="37.8" customHeight="1">
      <c r="A216" s="37"/>
      <c r="B216" s="38"/>
      <c r="C216" s="227" t="s">
        <v>258</v>
      </c>
      <c r="D216" s="227" t="s">
        <v>117</v>
      </c>
      <c r="E216" s="228" t="s">
        <v>259</v>
      </c>
      <c r="F216" s="229" t="s">
        <v>260</v>
      </c>
      <c r="G216" s="230" t="s">
        <v>184</v>
      </c>
      <c r="H216" s="231">
        <v>3287.277</v>
      </c>
      <c r="I216" s="232"/>
      <c r="J216" s="233">
        <f>ROUND(I216*H216,2)</f>
        <v>0</v>
      </c>
      <c r="K216" s="229" t="s">
        <v>121</v>
      </c>
      <c r="L216" s="43"/>
      <c r="M216" s="234" t="s">
        <v>1</v>
      </c>
      <c r="N216" s="235" t="s">
        <v>38</v>
      </c>
      <c r="O216" s="90"/>
      <c r="P216" s="236">
        <f>O216*H216</f>
        <v>0</v>
      </c>
      <c r="Q216" s="236">
        <v>0</v>
      </c>
      <c r="R216" s="236">
        <f>Q216*H216</f>
        <v>0</v>
      </c>
      <c r="S216" s="236">
        <v>0</v>
      </c>
      <c r="T216" s="237">
        <f>S216*H216</f>
        <v>0</v>
      </c>
      <c r="U216" s="37"/>
      <c r="V216" s="37"/>
      <c r="W216" s="37"/>
      <c r="X216" s="37"/>
      <c r="Y216" s="37"/>
      <c r="Z216" s="37"/>
      <c r="AA216" s="37"/>
      <c r="AB216" s="37"/>
      <c r="AC216" s="37"/>
      <c r="AD216" s="37"/>
      <c r="AE216" s="37"/>
      <c r="AR216" s="238" t="s">
        <v>122</v>
      </c>
      <c r="AT216" s="238" t="s">
        <v>117</v>
      </c>
      <c r="AU216" s="238" t="s">
        <v>80</v>
      </c>
      <c r="AY216" s="16" t="s">
        <v>115</v>
      </c>
      <c r="BE216" s="239">
        <f>IF(N216="základní",J216,0)</f>
        <v>0</v>
      </c>
      <c r="BF216" s="239">
        <f>IF(N216="snížená",J216,0)</f>
        <v>0</v>
      </c>
      <c r="BG216" s="239">
        <f>IF(N216="zákl. přenesená",J216,0)</f>
        <v>0</v>
      </c>
      <c r="BH216" s="239">
        <f>IF(N216="sníž. přenesená",J216,0)</f>
        <v>0</v>
      </c>
      <c r="BI216" s="239">
        <f>IF(N216="nulová",J216,0)</f>
        <v>0</v>
      </c>
      <c r="BJ216" s="16" t="s">
        <v>78</v>
      </c>
      <c r="BK216" s="239">
        <f>ROUND(I216*H216,2)</f>
        <v>0</v>
      </c>
      <c r="BL216" s="16" t="s">
        <v>122</v>
      </c>
      <c r="BM216" s="238" t="s">
        <v>261</v>
      </c>
    </row>
    <row r="217" spans="1:47" s="2" customFormat="1" ht="12">
      <c r="A217" s="37"/>
      <c r="B217" s="38"/>
      <c r="C217" s="39"/>
      <c r="D217" s="240" t="s">
        <v>124</v>
      </c>
      <c r="E217" s="39"/>
      <c r="F217" s="241" t="s">
        <v>256</v>
      </c>
      <c r="G217" s="39"/>
      <c r="H217" s="39"/>
      <c r="I217" s="137"/>
      <c r="J217" s="39"/>
      <c r="K217" s="39"/>
      <c r="L217" s="43"/>
      <c r="M217" s="242"/>
      <c r="N217" s="243"/>
      <c r="O217" s="90"/>
      <c r="P217" s="90"/>
      <c r="Q217" s="90"/>
      <c r="R217" s="90"/>
      <c r="S217" s="90"/>
      <c r="T217" s="91"/>
      <c r="U217" s="37"/>
      <c r="V217" s="37"/>
      <c r="W217" s="37"/>
      <c r="X217" s="37"/>
      <c r="Y217" s="37"/>
      <c r="Z217" s="37"/>
      <c r="AA217" s="37"/>
      <c r="AB217" s="37"/>
      <c r="AC217" s="37"/>
      <c r="AD217" s="37"/>
      <c r="AE217" s="37"/>
      <c r="AT217" s="16" t="s">
        <v>124</v>
      </c>
      <c r="AU217" s="16" t="s">
        <v>80</v>
      </c>
    </row>
    <row r="218" spans="1:51" s="13" customFormat="1" ht="12">
      <c r="A218" s="13"/>
      <c r="B218" s="244"/>
      <c r="C218" s="245"/>
      <c r="D218" s="240" t="s">
        <v>126</v>
      </c>
      <c r="E218" s="246" t="s">
        <v>1</v>
      </c>
      <c r="F218" s="247" t="s">
        <v>262</v>
      </c>
      <c r="G218" s="245"/>
      <c r="H218" s="248">
        <v>3287.277</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126</v>
      </c>
      <c r="AU218" s="254" t="s">
        <v>80</v>
      </c>
      <c r="AV218" s="13" t="s">
        <v>80</v>
      </c>
      <c r="AW218" s="13" t="s">
        <v>30</v>
      </c>
      <c r="AX218" s="13" t="s">
        <v>78</v>
      </c>
      <c r="AY218" s="254" t="s">
        <v>115</v>
      </c>
    </row>
    <row r="219" spans="1:65" s="2" customFormat="1" ht="37.8" customHeight="1">
      <c r="A219" s="37"/>
      <c r="B219" s="38"/>
      <c r="C219" s="227" t="s">
        <v>7</v>
      </c>
      <c r="D219" s="227" t="s">
        <v>117</v>
      </c>
      <c r="E219" s="228" t="s">
        <v>263</v>
      </c>
      <c r="F219" s="229" t="s">
        <v>264</v>
      </c>
      <c r="G219" s="230" t="s">
        <v>184</v>
      </c>
      <c r="H219" s="231">
        <v>79.923</v>
      </c>
      <c r="I219" s="232"/>
      <c r="J219" s="233">
        <f>ROUND(I219*H219,2)</f>
        <v>0</v>
      </c>
      <c r="K219" s="229" t="s">
        <v>121</v>
      </c>
      <c r="L219" s="43"/>
      <c r="M219" s="234" t="s">
        <v>1</v>
      </c>
      <c r="N219" s="235" t="s">
        <v>38</v>
      </c>
      <c r="O219" s="90"/>
      <c r="P219" s="236">
        <f>O219*H219</f>
        <v>0</v>
      </c>
      <c r="Q219" s="236">
        <v>0</v>
      </c>
      <c r="R219" s="236">
        <f>Q219*H219</f>
        <v>0</v>
      </c>
      <c r="S219" s="236">
        <v>0</v>
      </c>
      <c r="T219" s="237">
        <f>S219*H219</f>
        <v>0</v>
      </c>
      <c r="U219" s="37"/>
      <c r="V219" s="37"/>
      <c r="W219" s="37"/>
      <c r="X219" s="37"/>
      <c r="Y219" s="37"/>
      <c r="Z219" s="37"/>
      <c r="AA219" s="37"/>
      <c r="AB219" s="37"/>
      <c r="AC219" s="37"/>
      <c r="AD219" s="37"/>
      <c r="AE219" s="37"/>
      <c r="AR219" s="238" t="s">
        <v>122</v>
      </c>
      <c r="AT219" s="238" t="s">
        <v>117</v>
      </c>
      <c r="AU219" s="238" t="s">
        <v>80</v>
      </c>
      <c r="AY219" s="16" t="s">
        <v>115</v>
      </c>
      <c r="BE219" s="239">
        <f>IF(N219="základní",J219,0)</f>
        <v>0</v>
      </c>
      <c r="BF219" s="239">
        <f>IF(N219="snížená",J219,0)</f>
        <v>0</v>
      </c>
      <c r="BG219" s="239">
        <f>IF(N219="zákl. přenesená",J219,0)</f>
        <v>0</v>
      </c>
      <c r="BH219" s="239">
        <f>IF(N219="sníž. přenesená",J219,0)</f>
        <v>0</v>
      </c>
      <c r="BI219" s="239">
        <f>IF(N219="nulová",J219,0)</f>
        <v>0</v>
      </c>
      <c r="BJ219" s="16" t="s">
        <v>78</v>
      </c>
      <c r="BK219" s="239">
        <f>ROUND(I219*H219,2)</f>
        <v>0</v>
      </c>
      <c r="BL219" s="16" t="s">
        <v>122</v>
      </c>
      <c r="BM219" s="238" t="s">
        <v>265</v>
      </c>
    </row>
    <row r="220" spans="1:47" s="2" customFormat="1" ht="12">
      <c r="A220" s="37"/>
      <c r="B220" s="38"/>
      <c r="C220" s="39"/>
      <c r="D220" s="240" t="s">
        <v>124</v>
      </c>
      <c r="E220" s="39"/>
      <c r="F220" s="241" t="s">
        <v>266</v>
      </c>
      <c r="G220" s="39"/>
      <c r="H220" s="39"/>
      <c r="I220" s="137"/>
      <c r="J220" s="39"/>
      <c r="K220" s="39"/>
      <c r="L220" s="43"/>
      <c r="M220" s="242"/>
      <c r="N220" s="243"/>
      <c r="O220" s="90"/>
      <c r="P220" s="90"/>
      <c r="Q220" s="90"/>
      <c r="R220" s="90"/>
      <c r="S220" s="90"/>
      <c r="T220" s="91"/>
      <c r="U220" s="37"/>
      <c r="V220" s="37"/>
      <c r="W220" s="37"/>
      <c r="X220" s="37"/>
      <c r="Y220" s="37"/>
      <c r="Z220" s="37"/>
      <c r="AA220" s="37"/>
      <c r="AB220" s="37"/>
      <c r="AC220" s="37"/>
      <c r="AD220" s="37"/>
      <c r="AE220" s="37"/>
      <c r="AT220" s="16" t="s">
        <v>124</v>
      </c>
      <c r="AU220" s="16" t="s">
        <v>80</v>
      </c>
    </row>
    <row r="221" spans="1:51" s="13" customFormat="1" ht="12">
      <c r="A221" s="13"/>
      <c r="B221" s="244"/>
      <c r="C221" s="245"/>
      <c r="D221" s="240" t="s">
        <v>126</v>
      </c>
      <c r="E221" s="246" t="s">
        <v>1</v>
      </c>
      <c r="F221" s="247" t="s">
        <v>267</v>
      </c>
      <c r="G221" s="245"/>
      <c r="H221" s="248">
        <v>79.923</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126</v>
      </c>
      <c r="AU221" s="254" t="s">
        <v>80</v>
      </c>
      <c r="AV221" s="13" t="s">
        <v>80</v>
      </c>
      <c r="AW221" s="13" t="s">
        <v>30</v>
      </c>
      <c r="AX221" s="13" t="s">
        <v>78</v>
      </c>
      <c r="AY221" s="254" t="s">
        <v>115</v>
      </c>
    </row>
    <row r="222" spans="1:65" s="2" customFormat="1" ht="37.8" customHeight="1">
      <c r="A222" s="37"/>
      <c r="B222" s="38"/>
      <c r="C222" s="227" t="s">
        <v>268</v>
      </c>
      <c r="D222" s="227" t="s">
        <v>117</v>
      </c>
      <c r="E222" s="228" t="s">
        <v>269</v>
      </c>
      <c r="F222" s="229" t="s">
        <v>270</v>
      </c>
      <c r="G222" s="230" t="s">
        <v>184</v>
      </c>
      <c r="H222" s="231">
        <v>56.013</v>
      </c>
      <c r="I222" s="232"/>
      <c r="J222" s="233">
        <f>ROUND(I222*H222,2)</f>
        <v>0</v>
      </c>
      <c r="K222" s="229" t="s">
        <v>121</v>
      </c>
      <c r="L222" s="43"/>
      <c r="M222" s="234" t="s">
        <v>1</v>
      </c>
      <c r="N222" s="235" t="s">
        <v>38</v>
      </c>
      <c r="O222" s="90"/>
      <c r="P222" s="236">
        <f>O222*H222</f>
        <v>0</v>
      </c>
      <c r="Q222" s="236">
        <v>0</v>
      </c>
      <c r="R222" s="236">
        <f>Q222*H222</f>
        <v>0</v>
      </c>
      <c r="S222" s="236">
        <v>0</v>
      </c>
      <c r="T222" s="237">
        <f>S222*H222</f>
        <v>0</v>
      </c>
      <c r="U222" s="37"/>
      <c r="V222" s="37"/>
      <c r="W222" s="37"/>
      <c r="X222" s="37"/>
      <c r="Y222" s="37"/>
      <c r="Z222" s="37"/>
      <c r="AA222" s="37"/>
      <c r="AB222" s="37"/>
      <c r="AC222" s="37"/>
      <c r="AD222" s="37"/>
      <c r="AE222" s="37"/>
      <c r="AR222" s="238" t="s">
        <v>122</v>
      </c>
      <c r="AT222" s="238" t="s">
        <v>117</v>
      </c>
      <c r="AU222" s="238" t="s">
        <v>80</v>
      </c>
      <c r="AY222" s="16" t="s">
        <v>115</v>
      </c>
      <c r="BE222" s="239">
        <f>IF(N222="základní",J222,0)</f>
        <v>0</v>
      </c>
      <c r="BF222" s="239">
        <f>IF(N222="snížená",J222,0)</f>
        <v>0</v>
      </c>
      <c r="BG222" s="239">
        <f>IF(N222="zákl. přenesená",J222,0)</f>
        <v>0</v>
      </c>
      <c r="BH222" s="239">
        <f>IF(N222="sníž. přenesená",J222,0)</f>
        <v>0</v>
      </c>
      <c r="BI222" s="239">
        <f>IF(N222="nulová",J222,0)</f>
        <v>0</v>
      </c>
      <c r="BJ222" s="16" t="s">
        <v>78</v>
      </c>
      <c r="BK222" s="239">
        <f>ROUND(I222*H222,2)</f>
        <v>0</v>
      </c>
      <c r="BL222" s="16" t="s">
        <v>122</v>
      </c>
      <c r="BM222" s="238" t="s">
        <v>271</v>
      </c>
    </row>
    <row r="223" spans="1:47" s="2" customFormat="1" ht="12">
      <c r="A223" s="37"/>
      <c r="B223" s="38"/>
      <c r="C223" s="39"/>
      <c r="D223" s="240" t="s">
        <v>124</v>
      </c>
      <c r="E223" s="39"/>
      <c r="F223" s="241" t="s">
        <v>266</v>
      </c>
      <c r="G223" s="39"/>
      <c r="H223" s="39"/>
      <c r="I223" s="137"/>
      <c r="J223" s="39"/>
      <c r="K223" s="39"/>
      <c r="L223" s="43"/>
      <c r="M223" s="242"/>
      <c r="N223" s="243"/>
      <c r="O223" s="90"/>
      <c r="P223" s="90"/>
      <c r="Q223" s="90"/>
      <c r="R223" s="90"/>
      <c r="S223" s="90"/>
      <c r="T223" s="91"/>
      <c r="U223" s="37"/>
      <c r="V223" s="37"/>
      <c r="W223" s="37"/>
      <c r="X223" s="37"/>
      <c r="Y223" s="37"/>
      <c r="Z223" s="37"/>
      <c r="AA223" s="37"/>
      <c r="AB223" s="37"/>
      <c r="AC223" s="37"/>
      <c r="AD223" s="37"/>
      <c r="AE223" s="37"/>
      <c r="AT223" s="16" t="s">
        <v>124</v>
      </c>
      <c r="AU223" s="16" t="s">
        <v>80</v>
      </c>
    </row>
    <row r="224" spans="1:65" s="2" customFormat="1" ht="37.8" customHeight="1">
      <c r="A224" s="37"/>
      <c r="B224" s="38"/>
      <c r="C224" s="227" t="s">
        <v>272</v>
      </c>
      <c r="D224" s="227" t="s">
        <v>117</v>
      </c>
      <c r="E224" s="228" t="s">
        <v>273</v>
      </c>
      <c r="F224" s="229" t="s">
        <v>274</v>
      </c>
      <c r="G224" s="230" t="s">
        <v>184</v>
      </c>
      <c r="H224" s="231">
        <v>30</v>
      </c>
      <c r="I224" s="232"/>
      <c r="J224" s="233">
        <f>ROUND(I224*H224,2)</f>
        <v>0</v>
      </c>
      <c r="K224" s="229" t="s">
        <v>121</v>
      </c>
      <c r="L224" s="43"/>
      <c r="M224" s="234" t="s">
        <v>1</v>
      </c>
      <c r="N224" s="235" t="s">
        <v>38</v>
      </c>
      <c r="O224" s="90"/>
      <c r="P224" s="236">
        <f>O224*H224</f>
        <v>0</v>
      </c>
      <c r="Q224" s="236">
        <v>0</v>
      </c>
      <c r="R224" s="236">
        <f>Q224*H224</f>
        <v>0</v>
      </c>
      <c r="S224" s="236">
        <v>0</v>
      </c>
      <c r="T224" s="237">
        <f>S224*H224</f>
        <v>0</v>
      </c>
      <c r="U224" s="37"/>
      <c r="V224" s="37"/>
      <c r="W224" s="37"/>
      <c r="X224" s="37"/>
      <c r="Y224" s="37"/>
      <c r="Z224" s="37"/>
      <c r="AA224" s="37"/>
      <c r="AB224" s="37"/>
      <c r="AC224" s="37"/>
      <c r="AD224" s="37"/>
      <c r="AE224" s="37"/>
      <c r="AR224" s="238" t="s">
        <v>122</v>
      </c>
      <c r="AT224" s="238" t="s">
        <v>117</v>
      </c>
      <c r="AU224" s="238" t="s">
        <v>80</v>
      </c>
      <c r="AY224" s="16" t="s">
        <v>115</v>
      </c>
      <c r="BE224" s="239">
        <f>IF(N224="základní",J224,0)</f>
        <v>0</v>
      </c>
      <c r="BF224" s="239">
        <f>IF(N224="snížená",J224,0)</f>
        <v>0</v>
      </c>
      <c r="BG224" s="239">
        <f>IF(N224="zákl. přenesená",J224,0)</f>
        <v>0</v>
      </c>
      <c r="BH224" s="239">
        <f>IF(N224="sníž. přenesená",J224,0)</f>
        <v>0</v>
      </c>
      <c r="BI224" s="239">
        <f>IF(N224="nulová",J224,0)</f>
        <v>0</v>
      </c>
      <c r="BJ224" s="16" t="s">
        <v>78</v>
      </c>
      <c r="BK224" s="239">
        <f>ROUND(I224*H224,2)</f>
        <v>0</v>
      </c>
      <c r="BL224" s="16" t="s">
        <v>122</v>
      </c>
      <c r="BM224" s="238" t="s">
        <v>275</v>
      </c>
    </row>
    <row r="225" spans="1:47" s="2" customFormat="1" ht="12">
      <c r="A225" s="37"/>
      <c r="B225" s="38"/>
      <c r="C225" s="39"/>
      <c r="D225" s="240" t="s">
        <v>124</v>
      </c>
      <c r="E225" s="39"/>
      <c r="F225" s="241" t="s">
        <v>266</v>
      </c>
      <c r="G225" s="39"/>
      <c r="H225" s="39"/>
      <c r="I225" s="137"/>
      <c r="J225" s="39"/>
      <c r="K225" s="39"/>
      <c r="L225" s="43"/>
      <c r="M225" s="242"/>
      <c r="N225" s="243"/>
      <c r="O225" s="90"/>
      <c r="P225" s="90"/>
      <c r="Q225" s="90"/>
      <c r="R225" s="90"/>
      <c r="S225" s="90"/>
      <c r="T225" s="91"/>
      <c r="U225" s="37"/>
      <c r="V225" s="37"/>
      <c r="W225" s="37"/>
      <c r="X225" s="37"/>
      <c r="Y225" s="37"/>
      <c r="Z225" s="37"/>
      <c r="AA225" s="37"/>
      <c r="AB225" s="37"/>
      <c r="AC225" s="37"/>
      <c r="AD225" s="37"/>
      <c r="AE225" s="37"/>
      <c r="AT225" s="16" t="s">
        <v>124</v>
      </c>
      <c r="AU225" s="16" t="s">
        <v>80</v>
      </c>
    </row>
    <row r="226" spans="1:51" s="13" customFormat="1" ht="12">
      <c r="A226" s="13"/>
      <c r="B226" s="244"/>
      <c r="C226" s="245"/>
      <c r="D226" s="240" t="s">
        <v>126</v>
      </c>
      <c r="E226" s="246" t="s">
        <v>1</v>
      </c>
      <c r="F226" s="247" t="s">
        <v>276</v>
      </c>
      <c r="G226" s="245"/>
      <c r="H226" s="248">
        <v>30</v>
      </c>
      <c r="I226" s="249"/>
      <c r="J226" s="245"/>
      <c r="K226" s="245"/>
      <c r="L226" s="250"/>
      <c r="M226" s="251"/>
      <c r="N226" s="252"/>
      <c r="O226" s="252"/>
      <c r="P226" s="252"/>
      <c r="Q226" s="252"/>
      <c r="R226" s="252"/>
      <c r="S226" s="252"/>
      <c r="T226" s="253"/>
      <c r="U226" s="13"/>
      <c r="V226" s="13"/>
      <c r="W226" s="13"/>
      <c r="X226" s="13"/>
      <c r="Y226" s="13"/>
      <c r="Z226" s="13"/>
      <c r="AA226" s="13"/>
      <c r="AB226" s="13"/>
      <c r="AC226" s="13"/>
      <c r="AD226" s="13"/>
      <c r="AE226" s="13"/>
      <c r="AT226" s="254" t="s">
        <v>126</v>
      </c>
      <c r="AU226" s="254" t="s">
        <v>80</v>
      </c>
      <c r="AV226" s="13" t="s">
        <v>80</v>
      </c>
      <c r="AW226" s="13" t="s">
        <v>30</v>
      </c>
      <c r="AX226" s="13" t="s">
        <v>78</v>
      </c>
      <c r="AY226" s="254" t="s">
        <v>115</v>
      </c>
    </row>
    <row r="227" spans="1:65" s="2" customFormat="1" ht="37.8" customHeight="1">
      <c r="A227" s="37"/>
      <c r="B227" s="38"/>
      <c r="C227" s="227" t="s">
        <v>277</v>
      </c>
      <c r="D227" s="227" t="s">
        <v>117</v>
      </c>
      <c r="E227" s="228" t="s">
        <v>278</v>
      </c>
      <c r="F227" s="229" t="s">
        <v>279</v>
      </c>
      <c r="G227" s="230" t="s">
        <v>184</v>
      </c>
      <c r="H227" s="231">
        <v>15.792</v>
      </c>
      <c r="I227" s="232"/>
      <c r="J227" s="233">
        <f>ROUND(I227*H227,2)</f>
        <v>0</v>
      </c>
      <c r="K227" s="229" t="s">
        <v>121</v>
      </c>
      <c r="L227" s="43"/>
      <c r="M227" s="234" t="s">
        <v>1</v>
      </c>
      <c r="N227" s="235" t="s">
        <v>38</v>
      </c>
      <c r="O227" s="90"/>
      <c r="P227" s="236">
        <f>O227*H227</f>
        <v>0</v>
      </c>
      <c r="Q227" s="236">
        <v>0</v>
      </c>
      <c r="R227" s="236">
        <f>Q227*H227</f>
        <v>0</v>
      </c>
      <c r="S227" s="236">
        <v>0</v>
      </c>
      <c r="T227" s="237">
        <f>S227*H227</f>
        <v>0</v>
      </c>
      <c r="U227" s="37"/>
      <c r="V227" s="37"/>
      <c r="W227" s="37"/>
      <c r="X227" s="37"/>
      <c r="Y227" s="37"/>
      <c r="Z227" s="37"/>
      <c r="AA227" s="37"/>
      <c r="AB227" s="37"/>
      <c r="AC227" s="37"/>
      <c r="AD227" s="37"/>
      <c r="AE227" s="37"/>
      <c r="AR227" s="238" t="s">
        <v>122</v>
      </c>
      <c r="AT227" s="238" t="s">
        <v>117</v>
      </c>
      <c r="AU227" s="238" t="s">
        <v>80</v>
      </c>
      <c r="AY227" s="16" t="s">
        <v>115</v>
      </c>
      <c r="BE227" s="239">
        <f>IF(N227="základní",J227,0)</f>
        <v>0</v>
      </c>
      <c r="BF227" s="239">
        <f>IF(N227="snížená",J227,0)</f>
        <v>0</v>
      </c>
      <c r="BG227" s="239">
        <f>IF(N227="zákl. přenesená",J227,0)</f>
        <v>0</v>
      </c>
      <c r="BH227" s="239">
        <f>IF(N227="sníž. přenesená",J227,0)</f>
        <v>0</v>
      </c>
      <c r="BI227" s="239">
        <f>IF(N227="nulová",J227,0)</f>
        <v>0</v>
      </c>
      <c r="BJ227" s="16" t="s">
        <v>78</v>
      </c>
      <c r="BK227" s="239">
        <f>ROUND(I227*H227,2)</f>
        <v>0</v>
      </c>
      <c r="BL227" s="16" t="s">
        <v>122</v>
      </c>
      <c r="BM227" s="238" t="s">
        <v>280</v>
      </c>
    </row>
    <row r="228" spans="1:47" s="2" customFormat="1" ht="12">
      <c r="A228" s="37"/>
      <c r="B228" s="38"/>
      <c r="C228" s="39"/>
      <c r="D228" s="240" t="s">
        <v>124</v>
      </c>
      <c r="E228" s="39"/>
      <c r="F228" s="241" t="s">
        <v>266</v>
      </c>
      <c r="G228" s="39"/>
      <c r="H228" s="39"/>
      <c r="I228" s="137"/>
      <c r="J228" s="39"/>
      <c r="K228" s="39"/>
      <c r="L228" s="43"/>
      <c r="M228" s="242"/>
      <c r="N228" s="243"/>
      <c r="O228" s="90"/>
      <c r="P228" s="90"/>
      <c r="Q228" s="90"/>
      <c r="R228" s="90"/>
      <c r="S228" s="90"/>
      <c r="T228" s="91"/>
      <c r="U228" s="37"/>
      <c r="V228" s="37"/>
      <c r="W228" s="37"/>
      <c r="X228" s="37"/>
      <c r="Y228" s="37"/>
      <c r="Z228" s="37"/>
      <c r="AA228" s="37"/>
      <c r="AB228" s="37"/>
      <c r="AC228" s="37"/>
      <c r="AD228" s="37"/>
      <c r="AE228" s="37"/>
      <c r="AT228" s="16" t="s">
        <v>124</v>
      </c>
      <c r="AU228" s="16" t="s">
        <v>80</v>
      </c>
    </row>
    <row r="229" spans="1:65" s="2" customFormat="1" ht="37.8" customHeight="1">
      <c r="A229" s="37"/>
      <c r="B229" s="38"/>
      <c r="C229" s="227" t="s">
        <v>281</v>
      </c>
      <c r="D229" s="227" t="s">
        <v>117</v>
      </c>
      <c r="E229" s="228" t="s">
        <v>282</v>
      </c>
      <c r="F229" s="229" t="s">
        <v>283</v>
      </c>
      <c r="G229" s="230" t="s">
        <v>184</v>
      </c>
      <c r="H229" s="231">
        <v>0.031</v>
      </c>
      <c r="I229" s="232"/>
      <c r="J229" s="233">
        <f>ROUND(I229*H229,2)</f>
        <v>0</v>
      </c>
      <c r="K229" s="229" t="s">
        <v>121</v>
      </c>
      <c r="L229" s="43"/>
      <c r="M229" s="234" t="s">
        <v>1</v>
      </c>
      <c r="N229" s="235" t="s">
        <v>38</v>
      </c>
      <c r="O229" s="90"/>
      <c r="P229" s="236">
        <f>O229*H229</f>
        <v>0</v>
      </c>
      <c r="Q229" s="236">
        <v>0</v>
      </c>
      <c r="R229" s="236">
        <f>Q229*H229</f>
        <v>0</v>
      </c>
      <c r="S229" s="236">
        <v>0</v>
      </c>
      <c r="T229" s="237">
        <f>S229*H229</f>
        <v>0</v>
      </c>
      <c r="U229" s="37"/>
      <c r="V229" s="37"/>
      <c r="W229" s="37"/>
      <c r="X229" s="37"/>
      <c r="Y229" s="37"/>
      <c r="Z229" s="37"/>
      <c r="AA229" s="37"/>
      <c r="AB229" s="37"/>
      <c r="AC229" s="37"/>
      <c r="AD229" s="37"/>
      <c r="AE229" s="37"/>
      <c r="AR229" s="238" t="s">
        <v>122</v>
      </c>
      <c r="AT229" s="238" t="s">
        <v>117</v>
      </c>
      <c r="AU229" s="238" t="s">
        <v>80</v>
      </c>
      <c r="AY229" s="16" t="s">
        <v>115</v>
      </c>
      <c r="BE229" s="239">
        <f>IF(N229="základní",J229,0)</f>
        <v>0</v>
      </c>
      <c r="BF229" s="239">
        <f>IF(N229="snížená",J229,0)</f>
        <v>0</v>
      </c>
      <c r="BG229" s="239">
        <f>IF(N229="zákl. přenesená",J229,0)</f>
        <v>0</v>
      </c>
      <c r="BH229" s="239">
        <f>IF(N229="sníž. přenesená",J229,0)</f>
        <v>0</v>
      </c>
      <c r="BI229" s="239">
        <f>IF(N229="nulová",J229,0)</f>
        <v>0</v>
      </c>
      <c r="BJ229" s="16" t="s">
        <v>78</v>
      </c>
      <c r="BK229" s="239">
        <f>ROUND(I229*H229,2)</f>
        <v>0</v>
      </c>
      <c r="BL229" s="16" t="s">
        <v>122</v>
      </c>
      <c r="BM229" s="238" t="s">
        <v>284</v>
      </c>
    </row>
    <row r="230" spans="1:47" s="2" customFormat="1" ht="12">
      <c r="A230" s="37"/>
      <c r="B230" s="38"/>
      <c r="C230" s="39"/>
      <c r="D230" s="240" t="s">
        <v>124</v>
      </c>
      <c r="E230" s="39"/>
      <c r="F230" s="241" t="s">
        <v>266</v>
      </c>
      <c r="G230" s="39"/>
      <c r="H230" s="39"/>
      <c r="I230" s="137"/>
      <c r="J230" s="39"/>
      <c r="K230" s="39"/>
      <c r="L230" s="43"/>
      <c r="M230" s="242"/>
      <c r="N230" s="243"/>
      <c r="O230" s="90"/>
      <c r="P230" s="90"/>
      <c r="Q230" s="90"/>
      <c r="R230" s="90"/>
      <c r="S230" s="90"/>
      <c r="T230" s="91"/>
      <c r="U230" s="37"/>
      <c r="V230" s="37"/>
      <c r="W230" s="37"/>
      <c r="X230" s="37"/>
      <c r="Y230" s="37"/>
      <c r="Z230" s="37"/>
      <c r="AA230" s="37"/>
      <c r="AB230" s="37"/>
      <c r="AC230" s="37"/>
      <c r="AD230" s="37"/>
      <c r="AE230" s="37"/>
      <c r="AT230" s="16" t="s">
        <v>124</v>
      </c>
      <c r="AU230" s="16" t="s">
        <v>80</v>
      </c>
    </row>
    <row r="231" spans="1:63" s="12" customFormat="1" ht="25.9" customHeight="1">
      <c r="A231" s="12"/>
      <c r="B231" s="211"/>
      <c r="C231" s="212"/>
      <c r="D231" s="213" t="s">
        <v>72</v>
      </c>
      <c r="E231" s="214" t="s">
        <v>285</v>
      </c>
      <c r="F231" s="214" t="s">
        <v>286</v>
      </c>
      <c r="G231" s="212"/>
      <c r="H231" s="212"/>
      <c r="I231" s="215"/>
      <c r="J231" s="216">
        <f>BK231</f>
        <v>0</v>
      </c>
      <c r="K231" s="212"/>
      <c r="L231" s="217"/>
      <c r="M231" s="218"/>
      <c r="N231" s="219"/>
      <c r="O231" s="219"/>
      <c r="P231" s="220">
        <f>P232+P236+P241+P261+P266+P272+P284+P289</f>
        <v>0</v>
      </c>
      <c r="Q231" s="219"/>
      <c r="R231" s="220">
        <f>R232+R236+R241+R261+R266+R272+R284+R289</f>
        <v>0</v>
      </c>
      <c r="S231" s="219"/>
      <c r="T231" s="221">
        <f>T232+T236+T241+T261+T266+T272+T284+T289</f>
        <v>26.398432500000002</v>
      </c>
      <c r="U231" s="12"/>
      <c r="V231" s="12"/>
      <c r="W231" s="12"/>
      <c r="X231" s="12"/>
      <c r="Y231" s="12"/>
      <c r="Z231" s="12"/>
      <c r="AA231" s="12"/>
      <c r="AB231" s="12"/>
      <c r="AC231" s="12"/>
      <c r="AD231" s="12"/>
      <c r="AE231" s="12"/>
      <c r="AR231" s="222" t="s">
        <v>80</v>
      </c>
      <c r="AT231" s="223" t="s">
        <v>72</v>
      </c>
      <c r="AU231" s="223" t="s">
        <v>73</v>
      </c>
      <c r="AY231" s="222" t="s">
        <v>115</v>
      </c>
      <c r="BK231" s="224">
        <f>BK232+BK236+BK241+BK261+BK266+BK272+BK284+BK289</f>
        <v>0</v>
      </c>
    </row>
    <row r="232" spans="1:63" s="12" customFormat="1" ht="22.8" customHeight="1">
      <c r="A232" s="12"/>
      <c r="B232" s="211"/>
      <c r="C232" s="212"/>
      <c r="D232" s="213" t="s">
        <v>72</v>
      </c>
      <c r="E232" s="225" t="s">
        <v>287</v>
      </c>
      <c r="F232" s="225" t="s">
        <v>288</v>
      </c>
      <c r="G232" s="212"/>
      <c r="H232" s="212"/>
      <c r="I232" s="215"/>
      <c r="J232" s="226">
        <f>BK232</f>
        <v>0</v>
      </c>
      <c r="K232" s="212"/>
      <c r="L232" s="217"/>
      <c r="M232" s="218"/>
      <c r="N232" s="219"/>
      <c r="O232" s="219"/>
      <c r="P232" s="220">
        <f>SUM(P233:P235)</f>
        <v>0</v>
      </c>
      <c r="Q232" s="219"/>
      <c r="R232" s="220">
        <f>SUM(R233:R235)</f>
        <v>0</v>
      </c>
      <c r="S232" s="219"/>
      <c r="T232" s="221">
        <f>SUM(T233:T235)</f>
        <v>0.0314</v>
      </c>
      <c r="U232" s="12"/>
      <c r="V232" s="12"/>
      <c r="W232" s="12"/>
      <c r="X232" s="12"/>
      <c r="Y232" s="12"/>
      <c r="Z232" s="12"/>
      <c r="AA232" s="12"/>
      <c r="AB232" s="12"/>
      <c r="AC232" s="12"/>
      <c r="AD232" s="12"/>
      <c r="AE232" s="12"/>
      <c r="AR232" s="222" t="s">
        <v>80</v>
      </c>
      <c r="AT232" s="223" t="s">
        <v>72</v>
      </c>
      <c r="AU232" s="223" t="s">
        <v>78</v>
      </c>
      <c r="AY232" s="222" t="s">
        <v>115</v>
      </c>
      <c r="BK232" s="224">
        <f>SUM(BK233:BK235)</f>
        <v>0</v>
      </c>
    </row>
    <row r="233" spans="1:65" s="2" customFormat="1" ht="24.15" customHeight="1">
      <c r="A233" s="37"/>
      <c r="B233" s="38"/>
      <c r="C233" s="227" t="s">
        <v>289</v>
      </c>
      <c r="D233" s="227" t="s">
        <v>117</v>
      </c>
      <c r="E233" s="228" t="s">
        <v>290</v>
      </c>
      <c r="F233" s="229" t="s">
        <v>291</v>
      </c>
      <c r="G233" s="230" t="s">
        <v>120</v>
      </c>
      <c r="H233" s="231">
        <v>7.85</v>
      </c>
      <c r="I233" s="232"/>
      <c r="J233" s="233">
        <f>ROUND(I233*H233,2)</f>
        <v>0</v>
      </c>
      <c r="K233" s="229" t="s">
        <v>121</v>
      </c>
      <c r="L233" s="43"/>
      <c r="M233" s="234" t="s">
        <v>1</v>
      </c>
      <c r="N233" s="235" t="s">
        <v>38</v>
      </c>
      <c r="O233" s="90"/>
      <c r="P233" s="236">
        <f>O233*H233</f>
        <v>0</v>
      </c>
      <c r="Q233" s="236">
        <v>0</v>
      </c>
      <c r="R233" s="236">
        <f>Q233*H233</f>
        <v>0</v>
      </c>
      <c r="S233" s="236">
        <v>0.004</v>
      </c>
      <c r="T233" s="237">
        <f>S233*H233</f>
        <v>0.0314</v>
      </c>
      <c r="U233" s="37"/>
      <c r="V233" s="37"/>
      <c r="W233" s="37"/>
      <c r="X233" s="37"/>
      <c r="Y233" s="37"/>
      <c r="Z233" s="37"/>
      <c r="AA233" s="37"/>
      <c r="AB233" s="37"/>
      <c r="AC233" s="37"/>
      <c r="AD233" s="37"/>
      <c r="AE233" s="37"/>
      <c r="AR233" s="238" t="s">
        <v>228</v>
      </c>
      <c r="AT233" s="238" t="s">
        <v>117</v>
      </c>
      <c r="AU233" s="238" t="s">
        <v>80</v>
      </c>
      <c r="AY233" s="16" t="s">
        <v>115</v>
      </c>
      <c r="BE233" s="239">
        <f>IF(N233="základní",J233,0)</f>
        <v>0</v>
      </c>
      <c r="BF233" s="239">
        <f>IF(N233="snížená",J233,0)</f>
        <v>0</v>
      </c>
      <c r="BG233" s="239">
        <f>IF(N233="zákl. přenesená",J233,0)</f>
        <v>0</v>
      </c>
      <c r="BH233" s="239">
        <f>IF(N233="sníž. přenesená",J233,0)</f>
        <v>0</v>
      </c>
      <c r="BI233" s="239">
        <f>IF(N233="nulová",J233,0)</f>
        <v>0</v>
      </c>
      <c r="BJ233" s="16" t="s">
        <v>78</v>
      </c>
      <c r="BK233" s="239">
        <f>ROUND(I233*H233,2)</f>
        <v>0</v>
      </c>
      <c r="BL233" s="16" t="s">
        <v>228</v>
      </c>
      <c r="BM233" s="238" t="s">
        <v>292</v>
      </c>
    </row>
    <row r="234" spans="1:47" s="2" customFormat="1" ht="12">
      <c r="A234" s="37"/>
      <c r="B234" s="38"/>
      <c r="C234" s="39"/>
      <c r="D234" s="240" t="s">
        <v>124</v>
      </c>
      <c r="E234" s="39"/>
      <c r="F234" s="241" t="s">
        <v>293</v>
      </c>
      <c r="G234" s="39"/>
      <c r="H234" s="39"/>
      <c r="I234" s="137"/>
      <c r="J234" s="39"/>
      <c r="K234" s="39"/>
      <c r="L234" s="43"/>
      <c r="M234" s="242"/>
      <c r="N234" s="243"/>
      <c r="O234" s="90"/>
      <c r="P234" s="90"/>
      <c r="Q234" s="90"/>
      <c r="R234" s="90"/>
      <c r="S234" s="90"/>
      <c r="T234" s="91"/>
      <c r="U234" s="37"/>
      <c r="V234" s="37"/>
      <c r="W234" s="37"/>
      <c r="X234" s="37"/>
      <c r="Y234" s="37"/>
      <c r="Z234" s="37"/>
      <c r="AA234" s="37"/>
      <c r="AB234" s="37"/>
      <c r="AC234" s="37"/>
      <c r="AD234" s="37"/>
      <c r="AE234" s="37"/>
      <c r="AT234" s="16" t="s">
        <v>124</v>
      </c>
      <c r="AU234" s="16" t="s">
        <v>80</v>
      </c>
    </row>
    <row r="235" spans="1:51" s="13" customFormat="1" ht="12">
      <c r="A235" s="13"/>
      <c r="B235" s="244"/>
      <c r="C235" s="245"/>
      <c r="D235" s="240" t="s">
        <v>126</v>
      </c>
      <c r="E235" s="246" t="s">
        <v>1</v>
      </c>
      <c r="F235" s="247" t="s">
        <v>294</v>
      </c>
      <c r="G235" s="245"/>
      <c r="H235" s="248">
        <v>7.85</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126</v>
      </c>
      <c r="AU235" s="254" t="s">
        <v>80</v>
      </c>
      <c r="AV235" s="13" t="s">
        <v>80</v>
      </c>
      <c r="AW235" s="13" t="s">
        <v>30</v>
      </c>
      <c r="AX235" s="13" t="s">
        <v>78</v>
      </c>
      <c r="AY235" s="254" t="s">
        <v>115</v>
      </c>
    </row>
    <row r="236" spans="1:63" s="12" customFormat="1" ht="22.8" customHeight="1">
      <c r="A236" s="12"/>
      <c r="B236" s="211"/>
      <c r="C236" s="212"/>
      <c r="D236" s="213" t="s">
        <v>72</v>
      </c>
      <c r="E236" s="225" t="s">
        <v>295</v>
      </c>
      <c r="F236" s="225" t="s">
        <v>296</v>
      </c>
      <c r="G236" s="212"/>
      <c r="H236" s="212"/>
      <c r="I236" s="215"/>
      <c r="J236" s="226">
        <f>BK236</f>
        <v>0</v>
      </c>
      <c r="K236" s="212"/>
      <c r="L236" s="217"/>
      <c r="M236" s="218"/>
      <c r="N236" s="219"/>
      <c r="O236" s="219"/>
      <c r="P236" s="220">
        <f>SUM(P237:P240)</f>
        <v>0</v>
      </c>
      <c r="Q236" s="219"/>
      <c r="R236" s="220">
        <f>SUM(R237:R240)</f>
        <v>0</v>
      </c>
      <c r="S236" s="219"/>
      <c r="T236" s="221">
        <f>SUM(T237:T240)</f>
        <v>0.12356</v>
      </c>
      <c r="U236" s="12"/>
      <c r="V236" s="12"/>
      <c r="W236" s="12"/>
      <c r="X236" s="12"/>
      <c r="Y236" s="12"/>
      <c r="Z236" s="12"/>
      <c r="AA236" s="12"/>
      <c r="AB236" s="12"/>
      <c r="AC236" s="12"/>
      <c r="AD236" s="12"/>
      <c r="AE236" s="12"/>
      <c r="AR236" s="222" t="s">
        <v>80</v>
      </c>
      <c r="AT236" s="223" t="s">
        <v>72</v>
      </c>
      <c r="AU236" s="223" t="s">
        <v>78</v>
      </c>
      <c r="AY236" s="222" t="s">
        <v>115</v>
      </c>
      <c r="BK236" s="224">
        <f>SUM(BK237:BK240)</f>
        <v>0</v>
      </c>
    </row>
    <row r="237" spans="1:65" s="2" customFormat="1" ht="14.4" customHeight="1">
      <c r="A237" s="37"/>
      <c r="B237" s="38"/>
      <c r="C237" s="227" t="s">
        <v>297</v>
      </c>
      <c r="D237" s="227" t="s">
        <v>117</v>
      </c>
      <c r="E237" s="228" t="s">
        <v>298</v>
      </c>
      <c r="F237" s="229" t="s">
        <v>299</v>
      </c>
      <c r="G237" s="230" t="s">
        <v>300</v>
      </c>
      <c r="H237" s="231">
        <v>1</v>
      </c>
      <c r="I237" s="232"/>
      <c r="J237" s="233">
        <f>ROUND(I237*H237,2)</f>
        <v>0</v>
      </c>
      <c r="K237" s="229" t="s">
        <v>121</v>
      </c>
      <c r="L237" s="43"/>
      <c r="M237" s="234" t="s">
        <v>1</v>
      </c>
      <c r="N237" s="235" t="s">
        <v>38</v>
      </c>
      <c r="O237" s="90"/>
      <c r="P237" s="236">
        <f>O237*H237</f>
        <v>0</v>
      </c>
      <c r="Q237" s="236">
        <v>0</v>
      </c>
      <c r="R237" s="236">
        <f>Q237*H237</f>
        <v>0</v>
      </c>
      <c r="S237" s="236">
        <v>0.062</v>
      </c>
      <c r="T237" s="237">
        <f>S237*H237</f>
        <v>0.062</v>
      </c>
      <c r="U237" s="37"/>
      <c r="V237" s="37"/>
      <c r="W237" s="37"/>
      <c r="X237" s="37"/>
      <c r="Y237" s="37"/>
      <c r="Z237" s="37"/>
      <c r="AA237" s="37"/>
      <c r="AB237" s="37"/>
      <c r="AC237" s="37"/>
      <c r="AD237" s="37"/>
      <c r="AE237" s="37"/>
      <c r="AR237" s="238" t="s">
        <v>228</v>
      </c>
      <c r="AT237" s="238" t="s">
        <v>117</v>
      </c>
      <c r="AU237" s="238" t="s">
        <v>80</v>
      </c>
      <c r="AY237" s="16" t="s">
        <v>115</v>
      </c>
      <c r="BE237" s="239">
        <f>IF(N237="základní",J237,0)</f>
        <v>0</v>
      </c>
      <c r="BF237" s="239">
        <f>IF(N237="snížená",J237,0)</f>
        <v>0</v>
      </c>
      <c r="BG237" s="239">
        <f>IF(N237="zákl. přenesená",J237,0)</f>
        <v>0</v>
      </c>
      <c r="BH237" s="239">
        <f>IF(N237="sníž. přenesená",J237,0)</f>
        <v>0</v>
      </c>
      <c r="BI237" s="239">
        <f>IF(N237="nulová",J237,0)</f>
        <v>0</v>
      </c>
      <c r="BJ237" s="16" t="s">
        <v>78</v>
      </c>
      <c r="BK237" s="239">
        <f>ROUND(I237*H237,2)</f>
        <v>0</v>
      </c>
      <c r="BL237" s="16" t="s">
        <v>228</v>
      </c>
      <c r="BM237" s="238" t="s">
        <v>301</v>
      </c>
    </row>
    <row r="238" spans="1:65" s="2" customFormat="1" ht="14.4" customHeight="1">
      <c r="A238" s="37"/>
      <c r="B238" s="38"/>
      <c r="C238" s="227" t="s">
        <v>302</v>
      </c>
      <c r="D238" s="227" t="s">
        <v>117</v>
      </c>
      <c r="E238" s="228" t="s">
        <v>303</v>
      </c>
      <c r="F238" s="229" t="s">
        <v>304</v>
      </c>
      <c r="G238" s="230" t="s">
        <v>300</v>
      </c>
      <c r="H238" s="231">
        <v>1</v>
      </c>
      <c r="I238" s="232"/>
      <c r="J238" s="233">
        <f>ROUND(I238*H238,2)</f>
        <v>0</v>
      </c>
      <c r="K238" s="229" t="s">
        <v>121</v>
      </c>
      <c r="L238" s="43"/>
      <c r="M238" s="234" t="s">
        <v>1</v>
      </c>
      <c r="N238" s="235" t="s">
        <v>38</v>
      </c>
      <c r="O238" s="90"/>
      <c r="P238" s="236">
        <f>O238*H238</f>
        <v>0</v>
      </c>
      <c r="Q238" s="236">
        <v>0</v>
      </c>
      <c r="R238" s="236">
        <f>Q238*H238</f>
        <v>0</v>
      </c>
      <c r="S238" s="236">
        <v>0.01946</v>
      </c>
      <c r="T238" s="237">
        <f>S238*H238</f>
        <v>0.01946</v>
      </c>
      <c r="U238" s="37"/>
      <c r="V238" s="37"/>
      <c r="W238" s="37"/>
      <c r="X238" s="37"/>
      <c r="Y238" s="37"/>
      <c r="Z238" s="37"/>
      <c r="AA238" s="37"/>
      <c r="AB238" s="37"/>
      <c r="AC238" s="37"/>
      <c r="AD238" s="37"/>
      <c r="AE238" s="37"/>
      <c r="AR238" s="238" t="s">
        <v>228</v>
      </c>
      <c r="AT238" s="238" t="s">
        <v>117</v>
      </c>
      <c r="AU238" s="238" t="s">
        <v>80</v>
      </c>
      <c r="AY238" s="16" t="s">
        <v>115</v>
      </c>
      <c r="BE238" s="239">
        <f>IF(N238="základní",J238,0)</f>
        <v>0</v>
      </c>
      <c r="BF238" s="239">
        <f>IF(N238="snížená",J238,0)</f>
        <v>0</v>
      </c>
      <c r="BG238" s="239">
        <f>IF(N238="zákl. přenesená",J238,0)</f>
        <v>0</v>
      </c>
      <c r="BH238" s="239">
        <f>IF(N238="sníž. přenesená",J238,0)</f>
        <v>0</v>
      </c>
      <c r="BI238" s="239">
        <f>IF(N238="nulová",J238,0)</f>
        <v>0</v>
      </c>
      <c r="BJ238" s="16" t="s">
        <v>78</v>
      </c>
      <c r="BK238" s="239">
        <f>ROUND(I238*H238,2)</f>
        <v>0</v>
      </c>
      <c r="BL238" s="16" t="s">
        <v>228</v>
      </c>
      <c r="BM238" s="238" t="s">
        <v>305</v>
      </c>
    </row>
    <row r="239" spans="1:65" s="2" customFormat="1" ht="14.4" customHeight="1">
      <c r="A239" s="37"/>
      <c r="B239" s="38"/>
      <c r="C239" s="227" t="s">
        <v>306</v>
      </c>
      <c r="D239" s="227" t="s">
        <v>117</v>
      </c>
      <c r="E239" s="228" t="s">
        <v>307</v>
      </c>
      <c r="F239" s="229" t="s">
        <v>308</v>
      </c>
      <c r="G239" s="230" t="s">
        <v>300</v>
      </c>
      <c r="H239" s="231">
        <v>1</v>
      </c>
      <c r="I239" s="232"/>
      <c r="J239" s="233">
        <f>ROUND(I239*H239,2)</f>
        <v>0</v>
      </c>
      <c r="K239" s="229" t="s">
        <v>121</v>
      </c>
      <c r="L239" s="43"/>
      <c r="M239" s="234" t="s">
        <v>1</v>
      </c>
      <c r="N239" s="235" t="s">
        <v>38</v>
      </c>
      <c r="O239" s="90"/>
      <c r="P239" s="236">
        <f>O239*H239</f>
        <v>0</v>
      </c>
      <c r="Q239" s="236">
        <v>0</v>
      </c>
      <c r="R239" s="236">
        <f>Q239*H239</f>
        <v>0</v>
      </c>
      <c r="S239" s="236">
        <v>0.0329</v>
      </c>
      <c r="T239" s="237">
        <f>S239*H239</f>
        <v>0.0329</v>
      </c>
      <c r="U239" s="37"/>
      <c r="V239" s="37"/>
      <c r="W239" s="37"/>
      <c r="X239" s="37"/>
      <c r="Y239" s="37"/>
      <c r="Z239" s="37"/>
      <c r="AA239" s="37"/>
      <c r="AB239" s="37"/>
      <c r="AC239" s="37"/>
      <c r="AD239" s="37"/>
      <c r="AE239" s="37"/>
      <c r="AR239" s="238" t="s">
        <v>228</v>
      </c>
      <c r="AT239" s="238" t="s">
        <v>117</v>
      </c>
      <c r="AU239" s="238" t="s">
        <v>80</v>
      </c>
      <c r="AY239" s="16" t="s">
        <v>115</v>
      </c>
      <c r="BE239" s="239">
        <f>IF(N239="základní",J239,0)</f>
        <v>0</v>
      </c>
      <c r="BF239" s="239">
        <f>IF(N239="snížená",J239,0)</f>
        <v>0</v>
      </c>
      <c r="BG239" s="239">
        <f>IF(N239="zákl. přenesená",J239,0)</f>
        <v>0</v>
      </c>
      <c r="BH239" s="239">
        <f>IF(N239="sníž. přenesená",J239,0)</f>
        <v>0</v>
      </c>
      <c r="BI239" s="239">
        <f>IF(N239="nulová",J239,0)</f>
        <v>0</v>
      </c>
      <c r="BJ239" s="16" t="s">
        <v>78</v>
      </c>
      <c r="BK239" s="239">
        <f>ROUND(I239*H239,2)</f>
        <v>0</v>
      </c>
      <c r="BL239" s="16" t="s">
        <v>228</v>
      </c>
      <c r="BM239" s="238" t="s">
        <v>309</v>
      </c>
    </row>
    <row r="240" spans="1:65" s="2" customFormat="1" ht="24.15" customHeight="1">
      <c r="A240" s="37"/>
      <c r="B240" s="38"/>
      <c r="C240" s="227" t="s">
        <v>310</v>
      </c>
      <c r="D240" s="227" t="s">
        <v>117</v>
      </c>
      <c r="E240" s="228" t="s">
        <v>311</v>
      </c>
      <c r="F240" s="229" t="s">
        <v>312</v>
      </c>
      <c r="G240" s="230" t="s">
        <v>300</v>
      </c>
      <c r="H240" s="231">
        <v>1</v>
      </c>
      <c r="I240" s="232"/>
      <c r="J240" s="233">
        <f>ROUND(I240*H240,2)</f>
        <v>0</v>
      </c>
      <c r="K240" s="229" t="s">
        <v>121</v>
      </c>
      <c r="L240" s="43"/>
      <c r="M240" s="234" t="s">
        <v>1</v>
      </c>
      <c r="N240" s="235" t="s">
        <v>38</v>
      </c>
      <c r="O240" s="90"/>
      <c r="P240" s="236">
        <f>O240*H240</f>
        <v>0</v>
      </c>
      <c r="Q240" s="236">
        <v>0</v>
      </c>
      <c r="R240" s="236">
        <f>Q240*H240</f>
        <v>0</v>
      </c>
      <c r="S240" s="236">
        <v>0.0092</v>
      </c>
      <c r="T240" s="237">
        <f>S240*H240</f>
        <v>0.0092</v>
      </c>
      <c r="U240" s="37"/>
      <c r="V240" s="37"/>
      <c r="W240" s="37"/>
      <c r="X240" s="37"/>
      <c r="Y240" s="37"/>
      <c r="Z240" s="37"/>
      <c r="AA240" s="37"/>
      <c r="AB240" s="37"/>
      <c r="AC240" s="37"/>
      <c r="AD240" s="37"/>
      <c r="AE240" s="37"/>
      <c r="AR240" s="238" t="s">
        <v>228</v>
      </c>
      <c r="AT240" s="238" t="s">
        <v>117</v>
      </c>
      <c r="AU240" s="238" t="s">
        <v>80</v>
      </c>
      <c r="AY240" s="16" t="s">
        <v>115</v>
      </c>
      <c r="BE240" s="239">
        <f>IF(N240="základní",J240,0)</f>
        <v>0</v>
      </c>
      <c r="BF240" s="239">
        <f>IF(N240="snížená",J240,0)</f>
        <v>0</v>
      </c>
      <c r="BG240" s="239">
        <f>IF(N240="zákl. přenesená",J240,0)</f>
        <v>0</v>
      </c>
      <c r="BH240" s="239">
        <f>IF(N240="sníž. přenesená",J240,0)</f>
        <v>0</v>
      </c>
      <c r="BI240" s="239">
        <f>IF(N240="nulová",J240,0)</f>
        <v>0</v>
      </c>
      <c r="BJ240" s="16" t="s">
        <v>78</v>
      </c>
      <c r="BK240" s="239">
        <f>ROUND(I240*H240,2)</f>
        <v>0</v>
      </c>
      <c r="BL240" s="16" t="s">
        <v>228</v>
      </c>
      <c r="BM240" s="238" t="s">
        <v>313</v>
      </c>
    </row>
    <row r="241" spans="1:63" s="12" customFormat="1" ht="22.8" customHeight="1">
      <c r="A241" s="12"/>
      <c r="B241" s="211"/>
      <c r="C241" s="212"/>
      <c r="D241" s="213" t="s">
        <v>72</v>
      </c>
      <c r="E241" s="225" t="s">
        <v>314</v>
      </c>
      <c r="F241" s="225" t="s">
        <v>315</v>
      </c>
      <c r="G241" s="212"/>
      <c r="H241" s="212"/>
      <c r="I241" s="215"/>
      <c r="J241" s="226">
        <f>BK241</f>
        <v>0</v>
      </c>
      <c r="K241" s="212"/>
      <c r="L241" s="217"/>
      <c r="M241" s="218"/>
      <c r="N241" s="219"/>
      <c r="O241" s="219"/>
      <c r="P241" s="220">
        <f>SUM(P242:P260)</f>
        <v>0</v>
      </c>
      <c r="Q241" s="219"/>
      <c r="R241" s="220">
        <f>SUM(R242:R260)</f>
        <v>0</v>
      </c>
      <c r="S241" s="219"/>
      <c r="T241" s="221">
        <f>SUM(T242:T260)</f>
        <v>13.779855000000001</v>
      </c>
      <c r="U241" s="12"/>
      <c r="V241" s="12"/>
      <c r="W241" s="12"/>
      <c r="X241" s="12"/>
      <c r="Y241" s="12"/>
      <c r="Z241" s="12"/>
      <c r="AA241" s="12"/>
      <c r="AB241" s="12"/>
      <c r="AC241" s="12"/>
      <c r="AD241" s="12"/>
      <c r="AE241" s="12"/>
      <c r="AR241" s="222" t="s">
        <v>80</v>
      </c>
      <c r="AT241" s="223" t="s">
        <v>72</v>
      </c>
      <c r="AU241" s="223" t="s">
        <v>78</v>
      </c>
      <c r="AY241" s="222" t="s">
        <v>115</v>
      </c>
      <c r="BK241" s="224">
        <f>SUM(BK242:BK260)</f>
        <v>0</v>
      </c>
    </row>
    <row r="242" spans="1:65" s="2" customFormat="1" ht="37.8" customHeight="1">
      <c r="A242" s="37"/>
      <c r="B242" s="38"/>
      <c r="C242" s="227" t="s">
        <v>316</v>
      </c>
      <c r="D242" s="227" t="s">
        <v>117</v>
      </c>
      <c r="E242" s="228" t="s">
        <v>317</v>
      </c>
      <c r="F242" s="229" t="s">
        <v>318</v>
      </c>
      <c r="G242" s="230" t="s">
        <v>319</v>
      </c>
      <c r="H242" s="231">
        <v>480.8</v>
      </c>
      <c r="I242" s="232"/>
      <c r="J242" s="233">
        <f>ROUND(I242*H242,2)</f>
        <v>0</v>
      </c>
      <c r="K242" s="229" t="s">
        <v>121</v>
      </c>
      <c r="L242" s="43"/>
      <c r="M242" s="234" t="s">
        <v>1</v>
      </c>
      <c r="N242" s="235" t="s">
        <v>38</v>
      </c>
      <c r="O242" s="90"/>
      <c r="P242" s="236">
        <f>O242*H242</f>
        <v>0</v>
      </c>
      <c r="Q242" s="236">
        <v>0</v>
      </c>
      <c r="R242" s="236">
        <f>Q242*H242</f>
        <v>0</v>
      </c>
      <c r="S242" s="236">
        <v>0.014</v>
      </c>
      <c r="T242" s="237">
        <f>S242*H242</f>
        <v>6.7312</v>
      </c>
      <c r="U242" s="37"/>
      <c r="V242" s="37"/>
      <c r="W242" s="37"/>
      <c r="X242" s="37"/>
      <c r="Y242" s="37"/>
      <c r="Z242" s="37"/>
      <c r="AA242" s="37"/>
      <c r="AB242" s="37"/>
      <c r="AC242" s="37"/>
      <c r="AD242" s="37"/>
      <c r="AE242" s="37"/>
      <c r="AR242" s="238" t="s">
        <v>228</v>
      </c>
      <c r="AT242" s="238" t="s">
        <v>117</v>
      </c>
      <c r="AU242" s="238" t="s">
        <v>80</v>
      </c>
      <c r="AY242" s="16" t="s">
        <v>115</v>
      </c>
      <c r="BE242" s="239">
        <f>IF(N242="základní",J242,0)</f>
        <v>0</v>
      </c>
      <c r="BF242" s="239">
        <f>IF(N242="snížená",J242,0)</f>
        <v>0</v>
      </c>
      <c r="BG242" s="239">
        <f>IF(N242="zákl. přenesená",J242,0)</f>
        <v>0</v>
      </c>
      <c r="BH242" s="239">
        <f>IF(N242="sníž. přenesená",J242,0)</f>
        <v>0</v>
      </c>
      <c r="BI242" s="239">
        <f>IF(N242="nulová",J242,0)</f>
        <v>0</v>
      </c>
      <c r="BJ242" s="16" t="s">
        <v>78</v>
      </c>
      <c r="BK242" s="239">
        <f>ROUND(I242*H242,2)</f>
        <v>0</v>
      </c>
      <c r="BL242" s="16" t="s">
        <v>228</v>
      </c>
      <c r="BM242" s="238" t="s">
        <v>320</v>
      </c>
    </row>
    <row r="243" spans="1:51" s="13" customFormat="1" ht="12">
      <c r="A243" s="13"/>
      <c r="B243" s="244"/>
      <c r="C243" s="245"/>
      <c r="D243" s="240" t="s">
        <v>126</v>
      </c>
      <c r="E243" s="246" t="s">
        <v>1</v>
      </c>
      <c r="F243" s="247" t="s">
        <v>321</v>
      </c>
      <c r="G243" s="245"/>
      <c r="H243" s="248">
        <v>280.1</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126</v>
      </c>
      <c r="AU243" s="254" t="s">
        <v>80</v>
      </c>
      <c r="AV243" s="13" t="s">
        <v>80</v>
      </c>
      <c r="AW243" s="13" t="s">
        <v>30</v>
      </c>
      <c r="AX243" s="13" t="s">
        <v>73</v>
      </c>
      <c r="AY243" s="254" t="s">
        <v>115</v>
      </c>
    </row>
    <row r="244" spans="1:51" s="13" customFormat="1" ht="12">
      <c r="A244" s="13"/>
      <c r="B244" s="244"/>
      <c r="C244" s="245"/>
      <c r="D244" s="240" t="s">
        <v>126</v>
      </c>
      <c r="E244" s="246" t="s">
        <v>1</v>
      </c>
      <c r="F244" s="247" t="s">
        <v>322</v>
      </c>
      <c r="G244" s="245"/>
      <c r="H244" s="248">
        <v>73.2</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126</v>
      </c>
      <c r="AU244" s="254" t="s">
        <v>80</v>
      </c>
      <c r="AV244" s="13" t="s">
        <v>80</v>
      </c>
      <c r="AW244" s="13" t="s">
        <v>30</v>
      </c>
      <c r="AX244" s="13" t="s">
        <v>73</v>
      </c>
      <c r="AY244" s="254" t="s">
        <v>115</v>
      </c>
    </row>
    <row r="245" spans="1:51" s="13" customFormat="1" ht="12">
      <c r="A245" s="13"/>
      <c r="B245" s="244"/>
      <c r="C245" s="245"/>
      <c r="D245" s="240" t="s">
        <v>126</v>
      </c>
      <c r="E245" s="246" t="s">
        <v>1</v>
      </c>
      <c r="F245" s="247" t="s">
        <v>323</v>
      </c>
      <c r="G245" s="245"/>
      <c r="H245" s="248">
        <v>127.5</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126</v>
      </c>
      <c r="AU245" s="254" t="s">
        <v>80</v>
      </c>
      <c r="AV245" s="13" t="s">
        <v>80</v>
      </c>
      <c r="AW245" s="13" t="s">
        <v>30</v>
      </c>
      <c r="AX245" s="13" t="s">
        <v>73</v>
      </c>
      <c r="AY245" s="254" t="s">
        <v>115</v>
      </c>
    </row>
    <row r="246" spans="1:51" s="14" customFormat="1" ht="12">
      <c r="A246" s="14"/>
      <c r="B246" s="255"/>
      <c r="C246" s="256"/>
      <c r="D246" s="240" t="s">
        <v>126</v>
      </c>
      <c r="E246" s="257" t="s">
        <v>1</v>
      </c>
      <c r="F246" s="258" t="s">
        <v>147</v>
      </c>
      <c r="G246" s="256"/>
      <c r="H246" s="259">
        <v>480.8</v>
      </c>
      <c r="I246" s="260"/>
      <c r="J246" s="256"/>
      <c r="K246" s="256"/>
      <c r="L246" s="261"/>
      <c r="M246" s="262"/>
      <c r="N246" s="263"/>
      <c r="O246" s="263"/>
      <c r="P246" s="263"/>
      <c r="Q246" s="263"/>
      <c r="R246" s="263"/>
      <c r="S246" s="263"/>
      <c r="T246" s="264"/>
      <c r="U246" s="14"/>
      <c r="V246" s="14"/>
      <c r="W246" s="14"/>
      <c r="X246" s="14"/>
      <c r="Y246" s="14"/>
      <c r="Z246" s="14"/>
      <c r="AA246" s="14"/>
      <c r="AB246" s="14"/>
      <c r="AC246" s="14"/>
      <c r="AD246" s="14"/>
      <c r="AE246" s="14"/>
      <c r="AT246" s="265" t="s">
        <v>126</v>
      </c>
      <c r="AU246" s="265" t="s">
        <v>80</v>
      </c>
      <c r="AV246" s="14" t="s">
        <v>122</v>
      </c>
      <c r="AW246" s="14" t="s">
        <v>30</v>
      </c>
      <c r="AX246" s="14" t="s">
        <v>78</v>
      </c>
      <c r="AY246" s="265" t="s">
        <v>115</v>
      </c>
    </row>
    <row r="247" spans="1:65" s="2" customFormat="1" ht="49.05" customHeight="1">
      <c r="A247" s="37"/>
      <c r="B247" s="38"/>
      <c r="C247" s="227" t="s">
        <v>324</v>
      </c>
      <c r="D247" s="227" t="s">
        <v>117</v>
      </c>
      <c r="E247" s="228" t="s">
        <v>325</v>
      </c>
      <c r="F247" s="229" t="s">
        <v>326</v>
      </c>
      <c r="G247" s="230" t="s">
        <v>120</v>
      </c>
      <c r="H247" s="231">
        <v>239.965</v>
      </c>
      <c r="I247" s="232"/>
      <c r="J247" s="233">
        <f>ROUND(I247*H247,2)</f>
        <v>0</v>
      </c>
      <c r="K247" s="229" t="s">
        <v>121</v>
      </c>
      <c r="L247" s="43"/>
      <c r="M247" s="234" t="s">
        <v>1</v>
      </c>
      <c r="N247" s="235" t="s">
        <v>38</v>
      </c>
      <c r="O247" s="90"/>
      <c r="P247" s="236">
        <f>O247*H247</f>
        <v>0</v>
      </c>
      <c r="Q247" s="236">
        <v>0</v>
      </c>
      <c r="R247" s="236">
        <f>Q247*H247</f>
        <v>0</v>
      </c>
      <c r="S247" s="236">
        <v>0.005</v>
      </c>
      <c r="T247" s="237">
        <f>S247*H247</f>
        <v>1.1998250000000001</v>
      </c>
      <c r="U247" s="37"/>
      <c r="V247" s="37"/>
      <c r="W247" s="37"/>
      <c r="X247" s="37"/>
      <c r="Y247" s="37"/>
      <c r="Z247" s="37"/>
      <c r="AA247" s="37"/>
      <c r="AB247" s="37"/>
      <c r="AC247" s="37"/>
      <c r="AD247" s="37"/>
      <c r="AE247" s="37"/>
      <c r="AR247" s="238" t="s">
        <v>228</v>
      </c>
      <c r="AT247" s="238" t="s">
        <v>117</v>
      </c>
      <c r="AU247" s="238" t="s">
        <v>80</v>
      </c>
      <c r="AY247" s="16" t="s">
        <v>115</v>
      </c>
      <c r="BE247" s="239">
        <f>IF(N247="základní",J247,0)</f>
        <v>0</v>
      </c>
      <c r="BF247" s="239">
        <f>IF(N247="snížená",J247,0)</f>
        <v>0</v>
      </c>
      <c r="BG247" s="239">
        <f>IF(N247="zákl. přenesená",J247,0)</f>
        <v>0</v>
      </c>
      <c r="BH247" s="239">
        <f>IF(N247="sníž. přenesená",J247,0)</f>
        <v>0</v>
      </c>
      <c r="BI247" s="239">
        <f>IF(N247="nulová",J247,0)</f>
        <v>0</v>
      </c>
      <c r="BJ247" s="16" t="s">
        <v>78</v>
      </c>
      <c r="BK247" s="239">
        <f>ROUND(I247*H247,2)</f>
        <v>0</v>
      </c>
      <c r="BL247" s="16" t="s">
        <v>228</v>
      </c>
      <c r="BM247" s="238" t="s">
        <v>327</v>
      </c>
    </row>
    <row r="248" spans="1:51" s="13" customFormat="1" ht="12">
      <c r="A248" s="13"/>
      <c r="B248" s="244"/>
      <c r="C248" s="245"/>
      <c r="D248" s="240" t="s">
        <v>126</v>
      </c>
      <c r="E248" s="246" t="s">
        <v>1</v>
      </c>
      <c r="F248" s="247" t="s">
        <v>328</v>
      </c>
      <c r="G248" s="245"/>
      <c r="H248" s="248">
        <v>171.1</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126</v>
      </c>
      <c r="AU248" s="254" t="s">
        <v>80</v>
      </c>
      <c r="AV248" s="13" t="s">
        <v>80</v>
      </c>
      <c r="AW248" s="13" t="s">
        <v>30</v>
      </c>
      <c r="AX248" s="13" t="s">
        <v>73</v>
      </c>
      <c r="AY248" s="254" t="s">
        <v>115</v>
      </c>
    </row>
    <row r="249" spans="1:51" s="13" customFormat="1" ht="12">
      <c r="A249" s="13"/>
      <c r="B249" s="244"/>
      <c r="C249" s="245"/>
      <c r="D249" s="240" t="s">
        <v>126</v>
      </c>
      <c r="E249" s="246" t="s">
        <v>1</v>
      </c>
      <c r="F249" s="247" t="s">
        <v>329</v>
      </c>
      <c r="G249" s="245"/>
      <c r="H249" s="248">
        <v>68.865</v>
      </c>
      <c r="I249" s="249"/>
      <c r="J249" s="245"/>
      <c r="K249" s="245"/>
      <c r="L249" s="250"/>
      <c r="M249" s="251"/>
      <c r="N249" s="252"/>
      <c r="O249" s="252"/>
      <c r="P249" s="252"/>
      <c r="Q249" s="252"/>
      <c r="R249" s="252"/>
      <c r="S249" s="252"/>
      <c r="T249" s="253"/>
      <c r="U249" s="13"/>
      <c r="V249" s="13"/>
      <c r="W249" s="13"/>
      <c r="X249" s="13"/>
      <c r="Y249" s="13"/>
      <c r="Z249" s="13"/>
      <c r="AA249" s="13"/>
      <c r="AB249" s="13"/>
      <c r="AC249" s="13"/>
      <c r="AD249" s="13"/>
      <c r="AE249" s="13"/>
      <c r="AT249" s="254" t="s">
        <v>126</v>
      </c>
      <c r="AU249" s="254" t="s">
        <v>80</v>
      </c>
      <c r="AV249" s="13" t="s">
        <v>80</v>
      </c>
      <c r="AW249" s="13" t="s">
        <v>30</v>
      </c>
      <c r="AX249" s="13" t="s">
        <v>73</v>
      </c>
      <c r="AY249" s="254" t="s">
        <v>115</v>
      </c>
    </row>
    <row r="250" spans="1:51" s="14" customFormat="1" ht="12">
      <c r="A250" s="14"/>
      <c r="B250" s="255"/>
      <c r="C250" s="256"/>
      <c r="D250" s="240" t="s">
        <v>126</v>
      </c>
      <c r="E250" s="257" t="s">
        <v>1</v>
      </c>
      <c r="F250" s="258" t="s">
        <v>147</v>
      </c>
      <c r="G250" s="256"/>
      <c r="H250" s="259">
        <v>239.965</v>
      </c>
      <c r="I250" s="260"/>
      <c r="J250" s="256"/>
      <c r="K250" s="256"/>
      <c r="L250" s="261"/>
      <c r="M250" s="262"/>
      <c r="N250" s="263"/>
      <c r="O250" s="263"/>
      <c r="P250" s="263"/>
      <c r="Q250" s="263"/>
      <c r="R250" s="263"/>
      <c r="S250" s="263"/>
      <c r="T250" s="264"/>
      <c r="U250" s="14"/>
      <c r="V250" s="14"/>
      <c r="W250" s="14"/>
      <c r="X250" s="14"/>
      <c r="Y250" s="14"/>
      <c r="Z250" s="14"/>
      <c r="AA250" s="14"/>
      <c r="AB250" s="14"/>
      <c r="AC250" s="14"/>
      <c r="AD250" s="14"/>
      <c r="AE250" s="14"/>
      <c r="AT250" s="265" t="s">
        <v>126</v>
      </c>
      <c r="AU250" s="265" t="s">
        <v>80</v>
      </c>
      <c r="AV250" s="14" t="s">
        <v>122</v>
      </c>
      <c r="AW250" s="14" t="s">
        <v>30</v>
      </c>
      <c r="AX250" s="14" t="s">
        <v>78</v>
      </c>
      <c r="AY250" s="265" t="s">
        <v>115</v>
      </c>
    </row>
    <row r="251" spans="1:65" s="2" customFormat="1" ht="14.4" customHeight="1">
      <c r="A251" s="37"/>
      <c r="B251" s="38"/>
      <c r="C251" s="227" t="s">
        <v>330</v>
      </c>
      <c r="D251" s="227" t="s">
        <v>117</v>
      </c>
      <c r="E251" s="228" t="s">
        <v>331</v>
      </c>
      <c r="F251" s="229" t="s">
        <v>332</v>
      </c>
      <c r="G251" s="230" t="s">
        <v>120</v>
      </c>
      <c r="H251" s="231">
        <v>92.29</v>
      </c>
      <c r="I251" s="232"/>
      <c r="J251" s="233">
        <f>ROUND(I251*H251,2)</f>
        <v>0</v>
      </c>
      <c r="K251" s="229" t="s">
        <v>121</v>
      </c>
      <c r="L251" s="43"/>
      <c r="M251" s="234" t="s">
        <v>1</v>
      </c>
      <c r="N251" s="235" t="s">
        <v>38</v>
      </c>
      <c r="O251" s="90"/>
      <c r="P251" s="236">
        <f>O251*H251</f>
        <v>0</v>
      </c>
      <c r="Q251" s="236">
        <v>0</v>
      </c>
      <c r="R251" s="236">
        <f>Q251*H251</f>
        <v>0</v>
      </c>
      <c r="S251" s="236">
        <v>0.018</v>
      </c>
      <c r="T251" s="237">
        <f>S251*H251</f>
        <v>1.66122</v>
      </c>
      <c r="U251" s="37"/>
      <c r="V251" s="37"/>
      <c r="W251" s="37"/>
      <c r="X251" s="37"/>
      <c r="Y251" s="37"/>
      <c r="Z251" s="37"/>
      <c r="AA251" s="37"/>
      <c r="AB251" s="37"/>
      <c r="AC251" s="37"/>
      <c r="AD251" s="37"/>
      <c r="AE251" s="37"/>
      <c r="AR251" s="238" t="s">
        <v>228</v>
      </c>
      <c r="AT251" s="238" t="s">
        <v>117</v>
      </c>
      <c r="AU251" s="238" t="s">
        <v>80</v>
      </c>
      <c r="AY251" s="16" t="s">
        <v>115</v>
      </c>
      <c r="BE251" s="239">
        <f>IF(N251="základní",J251,0)</f>
        <v>0</v>
      </c>
      <c r="BF251" s="239">
        <f>IF(N251="snížená",J251,0)</f>
        <v>0</v>
      </c>
      <c r="BG251" s="239">
        <f>IF(N251="zákl. přenesená",J251,0)</f>
        <v>0</v>
      </c>
      <c r="BH251" s="239">
        <f>IF(N251="sníž. přenesená",J251,0)</f>
        <v>0</v>
      </c>
      <c r="BI251" s="239">
        <f>IF(N251="nulová",J251,0)</f>
        <v>0</v>
      </c>
      <c r="BJ251" s="16" t="s">
        <v>78</v>
      </c>
      <c r="BK251" s="239">
        <f>ROUND(I251*H251,2)</f>
        <v>0</v>
      </c>
      <c r="BL251" s="16" t="s">
        <v>228</v>
      </c>
      <c r="BM251" s="238" t="s">
        <v>333</v>
      </c>
    </row>
    <row r="252" spans="1:51" s="13" customFormat="1" ht="12">
      <c r="A252" s="13"/>
      <c r="B252" s="244"/>
      <c r="C252" s="245"/>
      <c r="D252" s="240" t="s">
        <v>126</v>
      </c>
      <c r="E252" s="246" t="s">
        <v>1</v>
      </c>
      <c r="F252" s="247" t="s">
        <v>334</v>
      </c>
      <c r="G252" s="245"/>
      <c r="H252" s="248">
        <v>53.29</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126</v>
      </c>
      <c r="AU252" s="254" t="s">
        <v>80</v>
      </c>
      <c r="AV252" s="13" t="s">
        <v>80</v>
      </c>
      <c r="AW252" s="13" t="s">
        <v>30</v>
      </c>
      <c r="AX252" s="13" t="s">
        <v>73</v>
      </c>
      <c r="AY252" s="254" t="s">
        <v>115</v>
      </c>
    </row>
    <row r="253" spans="1:51" s="13" customFormat="1" ht="12">
      <c r="A253" s="13"/>
      <c r="B253" s="244"/>
      <c r="C253" s="245"/>
      <c r="D253" s="240" t="s">
        <v>126</v>
      </c>
      <c r="E253" s="246" t="s">
        <v>1</v>
      </c>
      <c r="F253" s="247" t="s">
        <v>335</v>
      </c>
      <c r="G253" s="245"/>
      <c r="H253" s="248">
        <v>39</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126</v>
      </c>
      <c r="AU253" s="254" t="s">
        <v>80</v>
      </c>
      <c r="AV253" s="13" t="s">
        <v>80</v>
      </c>
      <c r="AW253" s="13" t="s">
        <v>30</v>
      </c>
      <c r="AX253" s="13" t="s">
        <v>73</v>
      </c>
      <c r="AY253" s="254" t="s">
        <v>115</v>
      </c>
    </row>
    <row r="254" spans="1:51" s="14" customFormat="1" ht="12">
      <c r="A254" s="14"/>
      <c r="B254" s="255"/>
      <c r="C254" s="256"/>
      <c r="D254" s="240" t="s">
        <v>126</v>
      </c>
      <c r="E254" s="257" t="s">
        <v>1</v>
      </c>
      <c r="F254" s="258" t="s">
        <v>147</v>
      </c>
      <c r="G254" s="256"/>
      <c r="H254" s="259">
        <v>92.29</v>
      </c>
      <c r="I254" s="260"/>
      <c r="J254" s="256"/>
      <c r="K254" s="256"/>
      <c r="L254" s="261"/>
      <c r="M254" s="262"/>
      <c r="N254" s="263"/>
      <c r="O254" s="263"/>
      <c r="P254" s="263"/>
      <c r="Q254" s="263"/>
      <c r="R254" s="263"/>
      <c r="S254" s="263"/>
      <c r="T254" s="264"/>
      <c r="U254" s="14"/>
      <c r="V254" s="14"/>
      <c r="W254" s="14"/>
      <c r="X254" s="14"/>
      <c r="Y254" s="14"/>
      <c r="Z254" s="14"/>
      <c r="AA254" s="14"/>
      <c r="AB254" s="14"/>
      <c r="AC254" s="14"/>
      <c r="AD254" s="14"/>
      <c r="AE254" s="14"/>
      <c r="AT254" s="265" t="s">
        <v>126</v>
      </c>
      <c r="AU254" s="265" t="s">
        <v>80</v>
      </c>
      <c r="AV254" s="14" t="s">
        <v>122</v>
      </c>
      <c r="AW254" s="14" t="s">
        <v>30</v>
      </c>
      <c r="AX254" s="14" t="s">
        <v>78</v>
      </c>
      <c r="AY254" s="265" t="s">
        <v>115</v>
      </c>
    </row>
    <row r="255" spans="1:65" s="2" customFormat="1" ht="24.15" customHeight="1">
      <c r="A255" s="37"/>
      <c r="B255" s="38"/>
      <c r="C255" s="227" t="s">
        <v>336</v>
      </c>
      <c r="D255" s="227" t="s">
        <v>117</v>
      </c>
      <c r="E255" s="228" t="s">
        <v>337</v>
      </c>
      <c r="F255" s="229" t="s">
        <v>338</v>
      </c>
      <c r="G255" s="230" t="s">
        <v>120</v>
      </c>
      <c r="H255" s="231">
        <v>299.115</v>
      </c>
      <c r="I255" s="232"/>
      <c r="J255" s="233">
        <f>ROUND(I255*H255,2)</f>
        <v>0</v>
      </c>
      <c r="K255" s="229" t="s">
        <v>121</v>
      </c>
      <c r="L255" s="43"/>
      <c r="M255" s="234" t="s">
        <v>1</v>
      </c>
      <c r="N255" s="235" t="s">
        <v>38</v>
      </c>
      <c r="O255" s="90"/>
      <c r="P255" s="236">
        <f>O255*H255</f>
        <v>0</v>
      </c>
      <c r="Q255" s="236">
        <v>0</v>
      </c>
      <c r="R255" s="236">
        <f>Q255*H255</f>
        <v>0</v>
      </c>
      <c r="S255" s="236">
        <v>0.014</v>
      </c>
      <c r="T255" s="237">
        <f>S255*H255</f>
        <v>4.18761</v>
      </c>
      <c r="U255" s="37"/>
      <c r="V255" s="37"/>
      <c r="W255" s="37"/>
      <c r="X255" s="37"/>
      <c r="Y255" s="37"/>
      <c r="Z255" s="37"/>
      <c r="AA255" s="37"/>
      <c r="AB255" s="37"/>
      <c r="AC255" s="37"/>
      <c r="AD255" s="37"/>
      <c r="AE255" s="37"/>
      <c r="AR255" s="238" t="s">
        <v>228</v>
      </c>
      <c r="AT255" s="238" t="s">
        <v>117</v>
      </c>
      <c r="AU255" s="238" t="s">
        <v>80</v>
      </c>
      <c r="AY255" s="16" t="s">
        <v>115</v>
      </c>
      <c r="BE255" s="239">
        <f>IF(N255="základní",J255,0)</f>
        <v>0</v>
      </c>
      <c r="BF255" s="239">
        <f>IF(N255="snížená",J255,0)</f>
        <v>0</v>
      </c>
      <c r="BG255" s="239">
        <f>IF(N255="zákl. přenesená",J255,0)</f>
        <v>0</v>
      </c>
      <c r="BH255" s="239">
        <f>IF(N255="sníž. přenesená",J255,0)</f>
        <v>0</v>
      </c>
      <c r="BI255" s="239">
        <f>IF(N255="nulová",J255,0)</f>
        <v>0</v>
      </c>
      <c r="BJ255" s="16" t="s">
        <v>78</v>
      </c>
      <c r="BK255" s="239">
        <f>ROUND(I255*H255,2)</f>
        <v>0</v>
      </c>
      <c r="BL255" s="16" t="s">
        <v>228</v>
      </c>
      <c r="BM255" s="238" t="s">
        <v>339</v>
      </c>
    </row>
    <row r="256" spans="1:51" s="13" customFormat="1" ht="12">
      <c r="A256" s="13"/>
      <c r="B256" s="244"/>
      <c r="C256" s="245"/>
      <c r="D256" s="240" t="s">
        <v>126</v>
      </c>
      <c r="E256" s="246" t="s">
        <v>1</v>
      </c>
      <c r="F256" s="247" t="s">
        <v>340</v>
      </c>
      <c r="G256" s="245"/>
      <c r="H256" s="248">
        <v>15.695</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126</v>
      </c>
      <c r="AU256" s="254" t="s">
        <v>80</v>
      </c>
      <c r="AV256" s="13" t="s">
        <v>80</v>
      </c>
      <c r="AW256" s="13" t="s">
        <v>30</v>
      </c>
      <c r="AX256" s="13" t="s">
        <v>73</v>
      </c>
      <c r="AY256" s="254" t="s">
        <v>115</v>
      </c>
    </row>
    <row r="257" spans="1:51" s="13" customFormat="1" ht="12">
      <c r="A257" s="13"/>
      <c r="B257" s="244"/>
      <c r="C257" s="245"/>
      <c r="D257" s="240" t="s">
        <v>126</v>
      </c>
      <c r="E257" s="246" t="s">
        <v>1</v>
      </c>
      <c r="F257" s="247" t="s">
        <v>341</v>
      </c>
      <c r="G257" s="245"/>
      <c r="H257" s="248">
        <v>15.5</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126</v>
      </c>
      <c r="AU257" s="254" t="s">
        <v>80</v>
      </c>
      <c r="AV257" s="13" t="s">
        <v>80</v>
      </c>
      <c r="AW257" s="13" t="s">
        <v>30</v>
      </c>
      <c r="AX257" s="13" t="s">
        <v>73</v>
      </c>
      <c r="AY257" s="254" t="s">
        <v>115</v>
      </c>
    </row>
    <row r="258" spans="1:51" s="13" customFormat="1" ht="12">
      <c r="A258" s="13"/>
      <c r="B258" s="244"/>
      <c r="C258" s="245"/>
      <c r="D258" s="240" t="s">
        <v>126</v>
      </c>
      <c r="E258" s="246" t="s">
        <v>1</v>
      </c>
      <c r="F258" s="247" t="s">
        <v>342</v>
      </c>
      <c r="G258" s="245"/>
      <c r="H258" s="248">
        <v>25.92</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126</v>
      </c>
      <c r="AU258" s="254" t="s">
        <v>80</v>
      </c>
      <c r="AV258" s="13" t="s">
        <v>80</v>
      </c>
      <c r="AW258" s="13" t="s">
        <v>30</v>
      </c>
      <c r="AX258" s="13" t="s">
        <v>73</v>
      </c>
      <c r="AY258" s="254" t="s">
        <v>115</v>
      </c>
    </row>
    <row r="259" spans="1:51" s="13" customFormat="1" ht="12">
      <c r="A259" s="13"/>
      <c r="B259" s="244"/>
      <c r="C259" s="245"/>
      <c r="D259" s="240" t="s">
        <v>126</v>
      </c>
      <c r="E259" s="246" t="s">
        <v>1</v>
      </c>
      <c r="F259" s="247" t="s">
        <v>343</v>
      </c>
      <c r="G259" s="245"/>
      <c r="H259" s="248">
        <v>242</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126</v>
      </c>
      <c r="AU259" s="254" t="s">
        <v>80</v>
      </c>
      <c r="AV259" s="13" t="s">
        <v>80</v>
      </c>
      <c r="AW259" s="13" t="s">
        <v>30</v>
      </c>
      <c r="AX259" s="13" t="s">
        <v>73</v>
      </c>
      <c r="AY259" s="254" t="s">
        <v>115</v>
      </c>
    </row>
    <row r="260" spans="1:51" s="14" customFormat="1" ht="12">
      <c r="A260" s="14"/>
      <c r="B260" s="255"/>
      <c r="C260" s="256"/>
      <c r="D260" s="240" t="s">
        <v>126</v>
      </c>
      <c r="E260" s="257" t="s">
        <v>1</v>
      </c>
      <c r="F260" s="258" t="s">
        <v>147</v>
      </c>
      <c r="G260" s="256"/>
      <c r="H260" s="259">
        <v>299.115</v>
      </c>
      <c r="I260" s="260"/>
      <c r="J260" s="256"/>
      <c r="K260" s="256"/>
      <c r="L260" s="261"/>
      <c r="M260" s="262"/>
      <c r="N260" s="263"/>
      <c r="O260" s="263"/>
      <c r="P260" s="263"/>
      <c r="Q260" s="263"/>
      <c r="R260" s="263"/>
      <c r="S260" s="263"/>
      <c r="T260" s="264"/>
      <c r="U260" s="14"/>
      <c r="V260" s="14"/>
      <c r="W260" s="14"/>
      <c r="X260" s="14"/>
      <c r="Y260" s="14"/>
      <c r="Z260" s="14"/>
      <c r="AA260" s="14"/>
      <c r="AB260" s="14"/>
      <c r="AC260" s="14"/>
      <c r="AD260" s="14"/>
      <c r="AE260" s="14"/>
      <c r="AT260" s="265" t="s">
        <v>126</v>
      </c>
      <c r="AU260" s="265" t="s">
        <v>80</v>
      </c>
      <c r="AV260" s="14" t="s">
        <v>122</v>
      </c>
      <c r="AW260" s="14" t="s">
        <v>30</v>
      </c>
      <c r="AX260" s="14" t="s">
        <v>78</v>
      </c>
      <c r="AY260" s="265" t="s">
        <v>115</v>
      </c>
    </row>
    <row r="261" spans="1:63" s="12" customFormat="1" ht="22.8" customHeight="1">
      <c r="A261" s="12"/>
      <c r="B261" s="211"/>
      <c r="C261" s="212"/>
      <c r="D261" s="213" t="s">
        <v>72</v>
      </c>
      <c r="E261" s="225" t="s">
        <v>344</v>
      </c>
      <c r="F261" s="225" t="s">
        <v>345</v>
      </c>
      <c r="G261" s="212"/>
      <c r="H261" s="212"/>
      <c r="I261" s="215"/>
      <c r="J261" s="226">
        <f>BK261</f>
        <v>0</v>
      </c>
      <c r="K261" s="212"/>
      <c r="L261" s="217"/>
      <c r="M261" s="218"/>
      <c r="N261" s="219"/>
      <c r="O261" s="219"/>
      <c r="P261" s="220">
        <f>SUM(P262:P265)</f>
        <v>0</v>
      </c>
      <c r="Q261" s="219"/>
      <c r="R261" s="220">
        <f>SUM(R262:R265)</f>
        <v>0</v>
      </c>
      <c r="S261" s="219"/>
      <c r="T261" s="221">
        <f>SUM(T262:T265)</f>
        <v>0.197323</v>
      </c>
      <c r="U261" s="12"/>
      <c r="V261" s="12"/>
      <c r="W261" s="12"/>
      <c r="X261" s="12"/>
      <c r="Y261" s="12"/>
      <c r="Z261" s="12"/>
      <c r="AA261" s="12"/>
      <c r="AB261" s="12"/>
      <c r="AC261" s="12"/>
      <c r="AD261" s="12"/>
      <c r="AE261" s="12"/>
      <c r="AR261" s="222" t="s">
        <v>80</v>
      </c>
      <c r="AT261" s="223" t="s">
        <v>72</v>
      </c>
      <c r="AU261" s="223" t="s">
        <v>78</v>
      </c>
      <c r="AY261" s="222" t="s">
        <v>115</v>
      </c>
      <c r="BK261" s="224">
        <f>SUM(BK262:BK265)</f>
        <v>0</v>
      </c>
    </row>
    <row r="262" spans="1:65" s="2" customFormat="1" ht="24.15" customHeight="1">
      <c r="A262" s="37"/>
      <c r="B262" s="38"/>
      <c r="C262" s="227" t="s">
        <v>346</v>
      </c>
      <c r="D262" s="227" t="s">
        <v>117</v>
      </c>
      <c r="E262" s="228" t="s">
        <v>347</v>
      </c>
      <c r="F262" s="229" t="s">
        <v>348</v>
      </c>
      <c r="G262" s="230" t="s">
        <v>120</v>
      </c>
      <c r="H262" s="231">
        <v>15.5</v>
      </c>
      <c r="I262" s="232"/>
      <c r="J262" s="233">
        <f>ROUND(I262*H262,2)</f>
        <v>0</v>
      </c>
      <c r="K262" s="229" t="s">
        <v>121</v>
      </c>
      <c r="L262" s="43"/>
      <c r="M262" s="234" t="s">
        <v>1</v>
      </c>
      <c r="N262" s="235" t="s">
        <v>38</v>
      </c>
      <c r="O262" s="90"/>
      <c r="P262" s="236">
        <f>O262*H262</f>
        <v>0</v>
      </c>
      <c r="Q262" s="236">
        <v>0</v>
      </c>
      <c r="R262" s="236">
        <f>Q262*H262</f>
        <v>0</v>
      </c>
      <c r="S262" s="236">
        <v>0.00571</v>
      </c>
      <c r="T262" s="237">
        <f>S262*H262</f>
        <v>0.088505</v>
      </c>
      <c r="U262" s="37"/>
      <c r="V262" s="37"/>
      <c r="W262" s="37"/>
      <c r="X262" s="37"/>
      <c r="Y262" s="37"/>
      <c r="Z262" s="37"/>
      <c r="AA262" s="37"/>
      <c r="AB262" s="37"/>
      <c r="AC262" s="37"/>
      <c r="AD262" s="37"/>
      <c r="AE262" s="37"/>
      <c r="AR262" s="238" t="s">
        <v>228</v>
      </c>
      <c r="AT262" s="238" t="s">
        <v>117</v>
      </c>
      <c r="AU262" s="238" t="s">
        <v>80</v>
      </c>
      <c r="AY262" s="16" t="s">
        <v>115</v>
      </c>
      <c r="BE262" s="239">
        <f>IF(N262="základní",J262,0)</f>
        <v>0</v>
      </c>
      <c r="BF262" s="239">
        <f>IF(N262="snížená",J262,0)</f>
        <v>0</v>
      </c>
      <c r="BG262" s="239">
        <f>IF(N262="zákl. přenesená",J262,0)</f>
        <v>0</v>
      </c>
      <c r="BH262" s="239">
        <f>IF(N262="sníž. přenesená",J262,0)</f>
        <v>0</v>
      </c>
      <c r="BI262" s="239">
        <f>IF(N262="nulová",J262,0)</f>
        <v>0</v>
      </c>
      <c r="BJ262" s="16" t="s">
        <v>78</v>
      </c>
      <c r="BK262" s="239">
        <f>ROUND(I262*H262,2)</f>
        <v>0</v>
      </c>
      <c r="BL262" s="16" t="s">
        <v>228</v>
      </c>
      <c r="BM262" s="238" t="s">
        <v>349</v>
      </c>
    </row>
    <row r="263" spans="1:51" s="13" customFormat="1" ht="12">
      <c r="A263" s="13"/>
      <c r="B263" s="244"/>
      <c r="C263" s="245"/>
      <c r="D263" s="240" t="s">
        <v>126</v>
      </c>
      <c r="E263" s="246" t="s">
        <v>1</v>
      </c>
      <c r="F263" s="247" t="s">
        <v>341</v>
      </c>
      <c r="G263" s="245"/>
      <c r="H263" s="248">
        <v>15.5</v>
      </c>
      <c r="I263" s="249"/>
      <c r="J263" s="245"/>
      <c r="K263" s="245"/>
      <c r="L263" s="250"/>
      <c r="M263" s="251"/>
      <c r="N263" s="252"/>
      <c r="O263" s="252"/>
      <c r="P263" s="252"/>
      <c r="Q263" s="252"/>
      <c r="R263" s="252"/>
      <c r="S263" s="252"/>
      <c r="T263" s="253"/>
      <c r="U263" s="13"/>
      <c r="V263" s="13"/>
      <c r="W263" s="13"/>
      <c r="X263" s="13"/>
      <c r="Y263" s="13"/>
      <c r="Z263" s="13"/>
      <c r="AA263" s="13"/>
      <c r="AB263" s="13"/>
      <c r="AC263" s="13"/>
      <c r="AD263" s="13"/>
      <c r="AE263" s="13"/>
      <c r="AT263" s="254" t="s">
        <v>126</v>
      </c>
      <c r="AU263" s="254" t="s">
        <v>80</v>
      </c>
      <c r="AV263" s="13" t="s">
        <v>80</v>
      </c>
      <c r="AW263" s="13" t="s">
        <v>30</v>
      </c>
      <c r="AX263" s="13" t="s">
        <v>78</v>
      </c>
      <c r="AY263" s="254" t="s">
        <v>115</v>
      </c>
    </row>
    <row r="264" spans="1:65" s="2" customFormat="1" ht="24.15" customHeight="1">
      <c r="A264" s="37"/>
      <c r="B264" s="38"/>
      <c r="C264" s="227" t="s">
        <v>350</v>
      </c>
      <c r="D264" s="227" t="s">
        <v>117</v>
      </c>
      <c r="E264" s="228" t="s">
        <v>351</v>
      </c>
      <c r="F264" s="229" t="s">
        <v>352</v>
      </c>
      <c r="G264" s="230" t="s">
        <v>319</v>
      </c>
      <c r="H264" s="231">
        <v>31.7</v>
      </c>
      <c r="I264" s="232"/>
      <c r="J264" s="233">
        <f>ROUND(I264*H264,2)</f>
        <v>0</v>
      </c>
      <c r="K264" s="229" t="s">
        <v>121</v>
      </c>
      <c r="L264" s="43"/>
      <c r="M264" s="234" t="s">
        <v>1</v>
      </c>
      <c r="N264" s="235" t="s">
        <v>38</v>
      </c>
      <c r="O264" s="90"/>
      <c r="P264" s="236">
        <f>O264*H264</f>
        <v>0</v>
      </c>
      <c r="Q264" s="236">
        <v>0</v>
      </c>
      <c r="R264" s="236">
        <f>Q264*H264</f>
        <v>0</v>
      </c>
      <c r="S264" s="236">
        <v>0.0026</v>
      </c>
      <c r="T264" s="237">
        <f>S264*H264</f>
        <v>0.08242</v>
      </c>
      <c r="U264" s="37"/>
      <c r="V264" s="37"/>
      <c r="W264" s="37"/>
      <c r="X264" s="37"/>
      <c r="Y264" s="37"/>
      <c r="Z264" s="37"/>
      <c r="AA264" s="37"/>
      <c r="AB264" s="37"/>
      <c r="AC264" s="37"/>
      <c r="AD264" s="37"/>
      <c r="AE264" s="37"/>
      <c r="AR264" s="238" t="s">
        <v>228</v>
      </c>
      <c r="AT264" s="238" t="s">
        <v>117</v>
      </c>
      <c r="AU264" s="238" t="s">
        <v>80</v>
      </c>
      <c r="AY264" s="16" t="s">
        <v>115</v>
      </c>
      <c r="BE264" s="239">
        <f>IF(N264="základní",J264,0)</f>
        <v>0</v>
      </c>
      <c r="BF264" s="239">
        <f>IF(N264="snížená",J264,0)</f>
        <v>0</v>
      </c>
      <c r="BG264" s="239">
        <f>IF(N264="zákl. přenesená",J264,0)</f>
        <v>0</v>
      </c>
      <c r="BH264" s="239">
        <f>IF(N264="sníž. přenesená",J264,0)</f>
        <v>0</v>
      </c>
      <c r="BI264" s="239">
        <f>IF(N264="nulová",J264,0)</f>
        <v>0</v>
      </c>
      <c r="BJ264" s="16" t="s">
        <v>78</v>
      </c>
      <c r="BK264" s="239">
        <f>ROUND(I264*H264,2)</f>
        <v>0</v>
      </c>
      <c r="BL264" s="16" t="s">
        <v>228</v>
      </c>
      <c r="BM264" s="238" t="s">
        <v>353</v>
      </c>
    </row>
    <row r="265" spans="1:65" s="2" customFormat="1" ht="14.4" customHeight="1">
      <c r="A265" s="37"/>
      <c r="B265" s="38"/>
      <c r="C265" s="227" t="s">
        <v>354</v>
      </c>
      <c r="D265" s="227" t="s">
        <v>117</v>
      </c>
      <c r="E265" s="228" t="s">
        <v>355</v>
      </c>
      <c r="F265" s="229" t="s">
        <v>356</v>
      </c>
      <c r="G265" s="230" t="s">
        <v>319</v>
      </c>
      <c r="H265" s="231">
        <v>6.7</v>
      </c>
      <c r="I265" s="232"/>
      <c r="J265" s="233">
        <f>ROUND(I265*H265,2)</f>
        <v>0</v>
      </c>
      <c r="K265" s="229" t="s">
        <v>121</v>
      </c>
      <c r="L265" s="43"/>
      <c r="M265" s="234" t="s">
        <v>1</v>
      </c>
      <c r="N265" s="235" t="s">
        <v>38</v>
      </c>
      <c r="O265" s="90"/>
      <c r="P265" s="236">
        <f>O265*H265</f>
        <v>0</v>
      </c>
      <c r="Q265" s="236">
        <v>0</v>
      </c>
      <c r="R265" s="236">
        <f>Q265*H265</f>
        <v>0</v>
      </c>
      <c r="S265" s="236">
        <v>0.00394</v>
      </c>
      <c r="T265" s="237">
        <f>S265*H265</f>
        <v>0.026398</v>
      </c>
      <c r="U265" s="37"/>
      <c r="V265" s="37"/>
      <c r="W265" s="37"/>
      <c r="X265" s="37"/>
      <c r="Y265" s="37"/>
      <c r="Z265" s="37"/>
      <c r="AA265" s="37"/>
      <c r="AB265" s="37"/>
      <c r="AC265" s="37"/>
      <c r="AD265" s="37"/>
      <c r="AE265" s="37"/>
      <c r="AR265" s="238" t="s">
        <v>228</v>
      </c>
      <c r="AT265" s="238" t="s">
        <v>117</v>
      </c>
      <c r="AU265" s="238" t="s">
        <v>80</v>
      </c>
      <c r="AY265" s="16" t="s">
        <v>115</v>
      </c>
      <c r="BE265" s="239">
        <f>IF(N265="základní",J265,0)</f>
        <v>0</v>
      </c>
      <c r="BF265" s="239">
        <f>IF(N265="snížená",J265,0)</f>
        <v>0</v>
      </c>
      <c r="BG265" s="239">
        <f>IF(N265="zákl. přenesená",J265,0)</f>
        <v>0</v>
      </c>
      <c r="BH265" s="239">
        <f>IF(N265="sníž. přenesená",J265,0)</f>
        <v>0</v>
      </c>
      <c r="BI265" s="239">
        <f>IF(N265="nulová",J265,0)</f>
        <v>0</v>
      </c>
      <c r="BJ265" s="16" t="s">
        <v>78</v>
      </c>
      <c r="BK265" s="239">
        <f>ROUND(I265*H265,2)</f>
        <v>0</v>
      </c>
      <c r="BL265" s="16" t="s">
        <v>228</v>
      </c>
      <c r="BM265" s="238" t="s">
        <v>357</v>
      </c>
    </row>
    <row r="266" spans="1:63" s="12" customFormat="1" ht="22.8" customHeight="1">
      <c r="A266" s="12"/>
      <c r="B266" s="211"/>
      <c r="C266" s="212"/>
      <c r="D266" s="213" t="s">
        <v>72</v>
      </c>
      <c r="E266" s="225" t="s">
        <v>358</v>
      </c>
      <c r="F266" s="225" t="s">
        <v>359</v>
      </c>
      <c r="G266" s="212"/>
      <c r="H266" s="212"/>
      <c r="I266" s="215"/>
      <c r="J266" s="226">
        <f>BK266</f>
        <v>0</v>
      </c>
      <c r="K266" s="212"/>
      <c r="L266" s="217"/>
      <c r="M266" s="218"/>
      <c r="N266" s="219"/>
      <c r="O266" s="219"/>
      <c r="P266" s="220">
        <f>SUM(P267:P271)</f>
        <v>0</v>
      </c>
      <c r="Q266" s="219"/>
      <c r="R266" s="220">
        <f>SUM(R267:R271)</f>
        <v>0</v>
      </c>
      <c r="S266" s="219"/>
      <c r="T266" s="221">
        <f>SUM(T267:T271)</f>
        <v>9.756642</v>
      </c>
      <c r="U266" s="12"/>
      <c r="V266" s="12"/>
      <c r="W266" s="12"/>
      <c r="X266" s="12"/>
      <c r="Y266" s="12"/>
      <c r="Z266" s="12"/>
      <c r="AA266" s="12"/>
      <c r="AB266" s="12"/>
      <c r="AC266" s="12"/>
      <c r="AD266" s="12"/>
      <c r="AE266" s="12"/>
      <c r="AR266" s="222" t="s">
        <v>80</v>
      </c>
      <c r="AT266" s="223" t="s">
        <v>72</v>
      </c>
      <c r="AU266" s="223" t="s">
        <v>78</v>
      </c>
      <c r="AY266" s="222" t="s">
        <v>115</v>
      </c>
      <c r="BK266" s="224">
        <f>SUM(BK267:BK271)</f>
        <v>0</v>
      </c>
    </row>
    <row r="267" spans="1:65" s="2" customFormat="1" ht="24.15" customHeight="1">
      <c r="A267" s="37"/>
      <c r="B267" s="38"/>
      <c r="C267" s="227" t="s">
        <v>360</v>
      </c>
      <c r="D267" s="227" t="s">
        <v>117</v>
      </c>
      <c r="E267" s="228" t="s">
        <v>361</v>
      </c>
      <c r="F267" s="229" t="s">
        <v>362</v>
      </c>
      <c r="G267" s="230" t="s">
        <v>120</v>
      </c>
      <c r="H267" s="231">
        <v>215.165</v>
      </c>
      <c r="I267" s="232"/>
      <c r="J267" s="233">
        <f>ROUND(I267*H267,2)</f>
        <v>0</v>
      </c>
      <c r="K267" s="229" t="s">
        <v>121</v>
      </c>
      <c r="L267" s="43"/>
      <c r="M267" s="234" t="s">
        <v>1</v>
      </c>
      <c r="N267" s="235" t="s">
        <v>38</v>
      </c>
      <c r="O267" s="90"/>
      <c r="P267" s="236">
        <f>O267*H267</f>
        <v>0</v>
      </c>
      <c r="Q267" s="236">
        <v>0</v>
      </c>
      <c r="R267" s="236">
        <f>Q267*H267</f>
        <v>0</v>
      </c>
      <c r="S267" s="236">
        <v>0.0445</v>
      </c>
      <c r="T267" s="237">
        <f>S267*H267</f>
        <v>9.574842499999999</v>
      </c>
      <c r="U267" s="37"/>
      <c r="V267" s="37"/>
      <c r="W267" s="37"/>
      <c r="X267" s="37"/>
      <c r="Y267" s="37"/>
      <c r="Z267" s="37"/>
      <c r="AA267" s="37"/>
      <c r="AB267" s="37"/>
      <c r="AC267" s="37"/>
      <c r="AD267" s="37"/>
      <c r="AE267" s="37"/>
      <c r="AR267" s="238" t="s">
        <v>228</v>
      </c>
      <c r="AT267" s="238" t="s">
        <v>117</v>
      </c>
      <c r="AU267" s="238" t="s">
        <v>80</v>
      </c>
      <c r="AY267" s="16" t="s">
        <v>115</v>
      </c>
      <c r="BE267" s="239">
        <f>IF(N267="základní",J267,0)</f>
        <v>0</v>
      </c>
      <c r="BF267" s="239">
        <f>IF(N267="snížená",J267,0)</f>
        <v>0</v>
      </c>
      <c r="BG267" s="239">
        <f>IF(N267="zákl. přenesená",J267,0)</f>
        <v>0</v>
      </c>
      <c r="BH267" s="239">
        <f>IF(N267="sníž. přenesená",J267,0)</f>
        <v>0</v>
      </c>
      <c r="BI267" s="239">
        <f>IF(N267="nulová",J267,0)</f>
        <v>0</v>
      </c>
      <c r="BJ267" s="16" t="s">
        <v>78</v>
      </c>
      <c r="BK267" s="239">
        <f>ROUND(I267*H267,2)</f>
        <v>0</v>
      </c>
      <c r="BL267" s="16" t="s">
        <v>228</v>
      </c>
      <c r="BM267" s="238" t="s">
        <v>363</v>
      </c>
    </row>
    <row r="268" spans="1:51" s="13" customFormat="1" ht="12">
      <c r="A268" s="13"/>
      <c r="B268" s="244"/>
      <c r="C268" s="245"/>
      <c r="D268" s="240" t="s">
        <v>126</v>
      </c>
      <c r="E268" s="246" t="s">
        <v>1</v>
      </c>
      <c r="F268" s="247" t="s">
        <v>328</v>
      </c>
      <c r="G268" s="245"/>
      <c r="H268" s="248">
        <v>171.1</v>
      </c>
      <c r="I268" s="249"/>
      <c r="J268" s="245"/>
      <c r="K268" s="245"/>
      <c r="L268" s="250"/>
      <c r="M268" s="251"/>
      <c r="N268" s="252"/>
      <c r="O268" s="252"/>
      <c r="P268" s="252"/>
      <c r="Q268" s="252"/>
      <c r="R268" s="252"/>
      <c r="S268" s="252"/>
      <c r="T268" s="253"/>
      <c r="U268" s="13"/>
      <c r="V268" s="13"/>
      <c r="W268" s="13"/>
      <c r="X268" s="13"/>
      <c r="Y268" s="13"/>
      <c r="Z268" s="13"/>
      <c r="AA268" s="13"/>
      <c r="AB268" s="13"/>
      <c r="AC268" s="13"/>
      <c r="AD268" s="13"/>
      <c r="AE268" s="13"/>
      <c r="AT268" s="254" t="s">
        <v>126</v>
      </c>
      <c r="AU268" s="254" t="s">
        <v>80</v>
      </c>
      <c r="AV268" s="13" t="s">
        <v>80</v>
      </c>
      <c r="AW268" s="13" t="s">
        <v>30</v>
      </c>
      <c r="AX268" s="13" t="s">
        <v>73</v>
      </c>
      <c r="AY268" s="254" t="s">
        <v>115</v>
      </c>
    </row>
    <row r="269" spans="1:51" s="13" customFormat="1" ht="12">
      <c r="A269" s="13"/>
      <c r="B269" s="244"/>
      <c r="C269" s="245"/>
      <c r="D269" s="240" t="s">
        <v>126</v>
      </c>
      <c r="E269" s="246" t="s">
        <v>1</v>
      </c>
      <c r="F269" s="247" t="s">
        <v>364</v>
      </c>
      <c r="G269" s="245"/>
      <c r="H269" s="248">
        <v>44.065</v>
      </c>
      <c r="I269" s="249"/>
      <c r="J269" s="245"/>
      <c r="K269" s="245"/>
      <c r="L269" s="250"/>
      <c r="M269" s="251"/>
      <c r="N269" s="252"/>
      <c r="O269" s="252"/>
      <c r="P269" s="252"/>
      <c r="Q269" s="252"/>
      <c r="R269" s="252"/>
      <c r="S269" s="252"/>
      <c r="T269" s="253"/>
      <c r="U269" s="13"/>
      <c r="V269" s="13"/>
      <c r="W269" s="13"/>
      <c r="X269" s="13"/>
      <c r="Y269" s="13"/>
      <c r="Z269" s="13"/>
      <c r="AA269" s="13"/>
      <c r="AB269" s="13"/>
      <c r="AC269" s="13"/>
      <c r="AD269" s="13"/>
      <c r="AE269" s="13"/>
      <c r="AT269" s="254" t="s">
        <v>126</v>
      </c>
      <c r="AU269" s="254" t="s">
        <v>80</v>
      </c>
      <c r="AV269" s="13" t="s">
        <v>80</v>
      </c>
      <c r="AW269" s="13" t="s">
        <v>30</v>
      </c>
      <c r="AX269" s="13" t="s">
        <v>73</v>
      </c>
      <c r="AY269" s="254" t="s">
        <v>115</v>
      </c>
    </row>
    <row r="270" spans="1:51" s="14" customFormat="1" ht="12">
      <c r="A270" s="14"/>
      <c r="B270" s="255"/>
      <c r="C270" s="256"/>
      <c r="D270" s="240" t="s">
        <v>126</v>
      </c>
      <c r="E270" s="257" t="s">
        <v>1</v>
      </c>
      <c r="F270" s="258" t="s">
        <v>147</v>
      </c>
      <c r="G270" s="256"/>
      <c r="H270" s="259">
        <v>215.165</v>
      </c>
      <c r="I270" s="260"/>
      <c r="J270" s="256"/>
      <c r="K270" s="256"/>
      <c r="L270" s="261"/>
      <c r="M270" s="262"/>
      <c r="N270" s="263"/>
      <c r="O270" s="263"/>
      <c r="P270" s="263"/>
      <c r="Q270" s="263"/>
      <c r="R270" s="263"/>
      <c r="S270" s="263"/>
      <c r="T270" s="264"/>
      <c r="U270" s="14"/>
      <c r="V270" s="14"/>
      <c r="W270" s="14"/>
      <c r="X270" s="14"/>
      <c r="Y270" s="14"/>
      <c r="Z270" s="14"/>
      <c r="AA270" s="14"/>
      <c r="AB270" s="14"/>
      <c r="AC270" s="14"/>
      <c r="AD270" s="14"/>
      <c r="AE270" s="14"/>
      <c r="AT270" s="265" t="s">
        <v>126</v>
      </c>
      <c r="AU270" s="265" t="s">
        <v>80</v>
      </c>
      <c r="AV270" s="14" t="s">
        <v>122</v>
      </c>
      <c r="AW270" s="14" t="s">
        <v>30</v>
      </c>
      <c r="AX270" s="14" t="s">
        <v>78</v>
      </c>
      <c r="AY270" s="265" t="s">
        <v>115</v>
      </c>
    </row>
    <row r="271" spans="1:65" s="2" customFormat="1" ht="24.15" customHeight="1">
      <c r="A271" s="37"/>
      <c r="B271" s="38"/>
      <c r="C271" s="227" t="s">
        <v>365</v>
      </c>
      <c r="D271" s="227" t="s">
        <v>117</v>
      </c>
      <c r="E271" s="228" t="s">
        <v>366</v>
      </c>
      <c r="F271" s="229" t="s">
        <v>367</v>
      </c>
      <c r="G271" s="230" t="s">
        <v>319</v>
      </c>
      <c r="H271" s="231">
        <v>15.85</v>
      </c>
      <c r="I271" s="232"/>
      <c r="J271" s="233">
        <f>ROUND(I271*H271,2)</f>
        <v>0</v>
      </c>
      <c r="K271" s="229" t="s">
        <v>121</v>
      </c>
      <c r="L271" s="43"/>
      <c r="M271" s="234" t="s">
        <v>1</v>
      </c>
      <c r="N271" s="235" t="s">
        <v>38</v>
      </c>
      <c r="O271" s="90"/>
      <c r="P271" s="236">
        <f>O271*H271</f>
        <v>0</v>
      </c>
      <c r="Q271" s="236">
        <v>0</v>
      </c>
      <c r="R271" s="236">
        <f>Q271*H271</f>
        <v>0</v>
      </c>
      <c r="S271" s="236">
        <v>0.01147</v>
      </c>
      <c r="T271" s="237">
        <f>S271*H271</f>
        <v>0.18179949999999998</v>
      </c>
      <c r="U271" s="37"/>
      <c r="V271" s="37"/>
      <c r="W271" s="37"/>
      <c r="X271" s="37"/>
      <c r="Y271" s="37"/>
      <c r="Z271" s="37"/>
      <c r="AA271" s="37"/>
      <c r="AB271" s="37"/>
      <c r="AC271" s="37"/>
      <c r="AD271" s="37"/>
      <c r="AE271" s="37"/>
      <c r="AR271" s="238" t="s">
        <v>228</v>
      </c>
      <c r="AT271" s="238" t="s">
        <v>117</v>
      </c>
      <c r="AU271" s="238" t="s">
        <v>80</v>
      </c>
      <c r="AY271" s="16" t="s">
        <v>115</v>
      </c>
      <c r="BE271" s="239">
        <f>IF(N271="základní",J271,0)</f>
        <v>0</v>
      </c>
      <c r="BF271" s="239">
        <f>IF(N271="snížená",J271,0)</f>
        <v>0</v>
      </c>
      <c r="BG271" s="239">
        <f>IF(N271="zákl. přenesená",J271,0)</f>
        <v>0</v>
      </c>
      <c r="BH271" s="239">
        <f>IF(N271="sníž. přenesená",J271,0)</f>
        <v>0</v>
      </c>
      <c r="BI271" s="239">
        <f>IF(N271="nulová",J271,0)</f>
        <v>0</v>
      </c>
      <c r="BJ271" s="16" t="s">
        <v>78</v>
      </c>
      <c r="BK271" s="239">
        <f>ROUND(I271*H271,2)</f>
        <v>0</v>
      </c>
      <c r="BL271" s="16" t="s">
        <v>228</v>
      </c>
      <c r="BM271" s="238" t="s">
        <v>368</v>
      </c>
    </row>
    <row r="272" spans="1:63" s="12" customFormat="1" ht="22.8" customHeight="1">
      <c r="A272" s="12"/>
      <c r="B272" s="211"/>
      <c r="C272" s="212"/>
      <c r="D272" s="213" t="s">
        <v>72</v>
      </c>
      <c r="E272" s="225" t="s">
        <v>369</v>
      </c>
      <c r="F272" s="225" t="s">
        <v>370</v>
      </c>
      <c r="G272" s="212"/>
      <c r="H272" s="212"/>
      <c r="I272" s="215"/>
      <c r="J272" s="226">
        <f>BK272</f>
        <v>0</v>
      </c>
      <c r="K272" s="212"/>
      <c r="L272" s="217"/>
      <c r="M272" s="218"/>
      <c r="N272" s="219"/>
      <c r="O272" s="219"/>
      <c r="P272" s="220">
        <f>SUM(P273:P283)</f>
        <v>0</v>
      </c>
      <c r="Q272" s="219"/>
      <c r="R272" s="220">
        <f>SUM(R273:R283)</f>
        <v>0</v>
      </c>
      <c r="S272" s="219"/>
      <c r="T272" s="221">
        <f>SUM(T273:T283)</f>
        <v>0.7527925</v>
      </c>
      <c r="U272" s="12"/>
      <c r="V272" s="12"/>
      <c r="W272" s="12"/>
      <c r="X272" s="12"/>
      <c r="Y272" s="12"/>
      <c r="Z272" s="12"/>
      <c r="AA272" s="12"/>
      <c r="AB272" s="12"/>
      <c r="AC272" s="12"/>
      <c r="AD272" s="12"/>
      <c r="AE272" s="12"/>
      <c r="AR272" s="222" t="s">
        <v>80</v>
      </c>
      <c r="AT272" s="223" t="s">
        <v>72</v>
      </c>
      <c r="AU272" s="223" t="s">
        <v>78</v>
      </c>
      <c r="AY272" s="222" t="s">
        <v>115</v>
      </c>
      <c r="BK272" s="224">
        <f>SUM(BK273:BK283)</f>
        <v>0</v>
      </c>
    </row>
    <row r="273" spans="1:65" s="2" customFormat="1" ht="14.4" customHeight="1">
      <c r="A273" s="37"/>
      <c r="B273" s="38"/>
      <c r="C273" s="227" t="s">
        <v>371</v>
      </c>
      <c r="D273" s="227" t="s">
        <v>117</v>
      </c>
      <c r="E273" s="228" t="s">
        <v>372</v>
      </c>
      <c r="F273" s="229" t="s">
        <v>373</v>
      </c>
      <c r="G273" s="230" t="s">
        <v>120</v>
      </c>
      <c r="H273" s="231">
        <v>12.45</v>
      </c>
      <c r="I273" s="232"/>
      <c r="J273" s="233">
        <f>ROUND(I273*H273,2)</f>
        <v>0</v>
      </c>
      <c r="K273" s="229" t="s">
        <v>121</v>
      </c>
      <c r="L273" s="43"/>
      <c r="M273" s="234" t="s">
        <v>1</v>
      </c>
      <c r="N273" s="235" t="s">
        <v>38</v>
      </c>
      <c r="O273" s="90"/>
      <c r="P273" s="236">
        <f>O273*H273</f>
        <v>0</v>
      </c>
      <c r="Q273" s="236">
        <v>0</v>
      </c>
      <c r="R273" s="236">
        <f>Q273*H273</f>
        <v>0</v>
      </c>
      <c r="S273" s="236">
        <v>0.02465</v>
      </c>
      <c r="T273" s="237">
        <f>S273*H273</f>
        <v>0.30689249999999996</v>
      </c>
      <c r="U273" s="37"/>
      <c r="V273" s="37"/>
      <c r="W273" s="37"/>
      <c r="X273" s="37"/>
      <c r="Y273" s="37"/>
      <c r="Z273" s="37"/>
      <c r="AA273" s="37"/>
      <c r="AB273" s="37"/>
      <c r="AC273" s="37"/>
      <c r="AD273" s="37"/>
      <c r="AE273" s="37"/>
      <c r="AR273" s="238" t="s">
        <v>228</v>
      </c>
      <c r="AT273" s="238" t="s">
        <v>117</v>
      </c>
      <c r="AU273" s="238" t="s">
        <v>80</v>
      </c>
      <c r="AY273" s="16" t="s">
        <v>115</v>
      </c>
      <c r="BE273" s="239">
        <f>IF(N273="základní",J273,0)</f>
        <v>0</v>
      </c>
      <c r="BF273" s="239">
        <f>IF(N273="snížená",J273,0)</f>
        <v>0</v>
      </c>
      <c r="BG273" s="239">
        <f>IF(N273="zákl. přenesená",J273,0)</f>
        <v>0</v>
      </c>
      <c r="BH273" s="239">
        <f>IF(N273="sníž. přenesená",J273,0)</f>
        <v>0</v>
      </c>
      <c r="BI273" s="239">
        <f>IF(N273="nulová",J273,0)</f>
        <v>0</v>
      </c>
      <c r="BJ273" s="16" t="s">
        <v>78</v>
      </c>
      <c r="BK273" s="239">
        <f>ROUND(I273*H273,2)</f>
        <v>0</v>
      </c>
      <c r="BL273" s="16" t="s">
        <v>228</v>
      </c>
      <c r="BM273" s="238" t="s">
        <v>374</v>
      </c>
    </row>
    <row r="274" spans="1:47" s="2" customFormat="1" ht="12">
      <c r="A274" s="37"/>
      <c r="B274" s="38"/>
      <c r="C274" s="39"/>
      <c r="D274" s="240" t="s">
        <v>124</v>
      </c>
      <c r="E274" s="39"/>
      <c r="F274" s="241" t="s">
        <v>375</v>
      </c>
      <c r="G274" s="39"/>
      <c r="H274" s="39"/>
      <c r="I274" s="137"/>
      <c r="J274" s="39"/>
      <c r="K274" s="39"/>
      <c r="L274" s="43"/>
      <c r="M274" s="242"/>
      <c r="N274" s="243"/>
      <c r="O274" s="90"/>
      <c r="P274" s="90"/>
      <c r="Q274" s="90"/>
      <c r="R274" s="90"/>
      <c r="S274" s="90"/>
      <c r="T274" s="91"/>
      <c r="U274" s="37"/>
      <c r="V274" s="37"/>
      <c r="W274" s="37"/>
      <c r="X274" s="37"/>
      <c r="Y274" s="37"/>
      <c r="Z274" s="37"/>
      <c r="AA274" s="37"/>
      <c r="AB274" s="37"/>
      <c r="AC274" s="37"/>
      <c r="AD274" s="37"/>
      <c r="AE274" s="37"/>
      <c r="AT274" s="16" t="s">
        <v>124</v>
      </c>
      <c r="AU274" s="16" t="s">
        <v>80</v>
      </c>
    </row>
    <row r="275" spans="1:51" s="13" customFormat="1" ht="12">
      <c r="A275" s="13"/>
      <c r="B275" s="244"/>
      <c r="C275" s="245"/>
      <c r="D275" s="240" t="s">
        <v>126</v>
      </c>
      <c r="E275" s="246" t="s">
        <v>1</v>
      </c>
      <c r="F275" s="247" t="s">
        <v>376</v>
      </c>
      <c r="G275" s="245"/>
      <c r="H275" s="248">
        <v>12.45</v>
      </c>
      <c r="I275" s="249"/>
      <c r="J275" s="245"/>
      <c r="K275" s="245"/>
      <c r="L275" s="250"/>
      <c r="M275" s="251"/>
      <c r="N275" s="252"/>
      <c r="O275" s="252"/>
      <c r="P275" s="252"/>
      <c r="Q275" s="252"/>
      <c r="R275" s="252"/>
      <c r="S275" s="252"/>
      <c r="T275" s="253"/>
      <c r="U275" s="13"/>
      <c r="V275" s="13"/>
      <c r="W275" s="13"/>
      <c r="X275" s="13"/>
      <c r="Y275" s="13"/>
      <c r="Z275" s="13"/>
      <c r="AA275" s="13"/>
      <c r="AB275" s="13"/>
      <c r="AC275" s="13"/>
      <c r="AD275" s="13"/>
      <c r="AE275" s="13"/>
      <c r="AT275" s="254" t="s">
        <v>126</v>
      </c>
      <c r="AU275" s="254" t="s">
        <v>80</v>
      </c>
      <c r="AV275" s="13" t="s">
        <v>80</v>
      </c>
      <c r="AW275" s="13" t="s">
        <v>30</v>
      </c>
      <c r="AX275" s="13" t="s">
        <v>78</v>
      </c>
      <c r="AY275" s="254" t="s">
        <v>115</v>
      </c>
    </row>
    <row r="276" spans="1:65" s="2" customFormat="1" ht="14.4" customHeight="1">
      <c r="A276" s="37"/>
      <c r="B276" s="38"/>
      <c r="C276" s="227" t="s">
        <v>377</v>
      </c>
      <c r="D276" s="227" t="s">
        <v>117</v>
      </c>
      <c r="E276" s="228" t="s">
        <v>378</v>
      </c>
      <c r="F276" s="229" t="s">
        <v>379</v>
      </c>
      <c r="G276" s="230" t="s">
        <v>120</v>
      </c>
      <c r="H276" s="231">
        <v>12.45</v>
      </c>
      <c r="I276" s="232"/>
      <c r="J276" s="233">
        <f>ROUND(I276*H276,2)</f>
        <v>0</v>
      </c>
      <c r="K276" s="229" t="s">
        <v>121</v>
      </c>
      <c r="L276" s="43"/>
      <c r="M276" s="234" t="s">
        <v>1</v>
      </c>
      <c r="N276" s="235" t="s">
        <v>38</v>
      </c>
      <c r="O276" s="90"/>
      <c r="P276" s="236">
        <f>O276*H276</f>
        <v>0</v>
      </c>
      <c r="Q276" s="236">
        <v>0</v>
      </c>
      <c r="R276" s="236">
        <f>Q276*H276</f>
        <v>0</v>
      </c>
      <c r="S276" s="236">
        <v>0.008</v>
      </c>
      <c r="T276" s="237">
        <f>S276*H276</f>
        <v>0.0996</v>
      </c>
      <c r="U276" s="37"/>
      <c r="V276" s="37"/>
      <c r="W276" s="37"/>
      <c r="X276" s="37"/>
      <c r="Y276" s="37"/>
      <c r="Z276" s="37"/>
      <c r="AA276" s="37"/>
      <c r="AB276" s="37"/>
      <c r="AC276" s="37"/>
      <c r="AD276" s="37"/>
      <c r="AE276" s="37"/>
      <c r="AR276" s="238" t="s">
        <v>228</v>
      </c>
      <c r="AT276" s="238" t="s">
        <v>117</v>
      </c>
      <c r="AU276" s="238" t="s">
        <v>80</v>
      </c>
      <c r="AY276" s="16" t="s">
        <v>115</v>
      </c>
      <c r="BE276" s="239">
        <f>IF(N276="základní",J276,0)</f>
        <v>0</v>
      </c>
      <c r="BF276" s="239">
        <f>IF(N276="snížená",J276,0)</f>
        <v>0</v>
      </c>
      <c r="BG276" s="239">
        <f>IF(N276="zákl. přenesená",J276,0)</f>
        <v>0</v>
      </c>
      <c r="BH276" s="239">
        <f>IF(N276="sníž. přenesená",J276,0)</f>
        <v>0</v>
      </c>
      <c r="BI276" s="239">
        <f>IF(N276="nulová",J276,0)</f>
        <v>0</v>
      </c>
      <c r="BJ276" s="16" t="s">
        <v>78</v>
      </c>
      <c r="BK276" s="239">
        <f>ROUND(I276*H276,2)</f>
        <v>0</v>
      </c>
      <c r="BL276" s="16" t="s">
        <v>228</v>
      </c>
      <c r="BM276" s="238" t="s">
        <v>380</v>
      </c>
    </row>
    <row r="277" spans="1:47" s="2" customFormat="1" ht="12">
      <c r="A277" s="37"/>
      <c r="B277" s="38"/>
      <c r="C277" s="39"/>
      <c r="D277" s="240" t="s">
        <v>124</v>
      </c>
      <c r="E277" s="39"/>
      <c r="F277" s="241" t="s">
        <v>375</v>
      </c>
      <c r="G277" s="39"/>
      <c r="H277" s="39"/>
      <c r="I277" s="137"/>
      <c r="J277" s="39"/>
      <c r="K277" s="39"/>
      <c r="L277" s="43"/>
      <c r="M277" s="242"/>
      <c r="N277" s="243"/>
      <c r="O277" s="90"/>
      <c r="P277" s="90"/>
      <c r="Q277" s="90"/>
      <c r="R277" s="90"/>
      <c r="S277" s="90"/>
      <c r="T277" s="91"/>
      <c r="U277" s="37"/>
      <c r="V277" s="37"/>
      <c r="W277" s="37"/>
      <c r="X277" s="37"/>
      <c r="Y277" s="37"/>
      <c r="Z277" s="37"/>
      <c r="AA277" s="37"/>
      <c r="AB277" s="37"/>
      <c r="AC277" s="37"/>
      <c r="AD277" s="37"/>
      <c r="AE277" s="37"/>
      <c r="AT277" s="16" t="s">
        <v>124</v>
      </c>
      <c r="AU277" s="16" t="s">
        <v>80</v>
      </c>
    </row>
    <row r="278" spans="1:51" s="13" customFormat="1" ht="12">
      <c r="A278" s="13"/>
      <c r="B278" s="244"/>
      <c r="C278" s="245"/>
      <c r="D278" s="240" t="s">
        <v>126</v>
      </c>
      <c r="E278" s="246" t="s">
        <v>1</v>
      </c>
      <c r="F278" s="247" t="s">
        <v>376</v>
      </c>
      <c r="G278" s="245"/>
      <c r="H278" s="248">
        <v>12.45</v>
      </c>
      <c r="I278" s="249"/>
      <c r="J278" s="245"/>
      <c r="K278" s="245"/>
      <c r="L278" s="250"/>
      <c r="M278" s="251"/>
      <c r="N278" s="252"/>
      <c r="O278" s="252"/>
      <c r="P278" s="252"/>
      <c r="Q278" s="252"/>
      <c r="R278" s="252"/>
      <c r="S278" s="252"/>
      <c r="T278" s="253"/>
      <c r="U278" s="13"/>
      <c r="V278" s="13"/>
      <c r="W278" s="13"/>
      <c r="X278" s="13"/>
      <c r="Y278" s="13"/>
      <c r="Z278" s="13"/>
      <c r="AA278" s="13"/>
      <c r="AB278" s="13"/>
      <c r="AC278" s="13"/>
      <c r="AD278" s="13"/>
      <c r="AE278" s="13"/>
      <c r="AT278" s="254" t="s">
        <v>126</v>
      </c>
      <c r="AU278" s="254" t="s">
        <v>80</v>
      </c>
      <c r="AV278" s="13" t="s">
        <v>80</v>
      </c>
      <c r="AW278" s="13" t="s">
        <v>30</v>
      </c>
      <c r="AX278" s="13" t="s">
        <v>78</v>
      </c>
      <c r="AY278" s="254" t="s">
        <v>115</v>
      </c>
    </row>
    <row r="279" spans="1:65" s="2" customFormat="1" ht="49.05" customHeight="1">
      <c r="A279" s="37"/>
      <c r="B279" s="38"/>
      <c r="C279" s="227" t="s">
        <v>381</v>
      </c>
      <c r="D279" s="227" t="s">
        <v>117</v>
      </c>
      <c r="E279" s="228" t="s">
        <v>382</v>
      </c>
      <c r="F279" s="229" t="s">
        <v>383</v>
      </c>
      <c r="G279" s="230" t="s">
        <v>384</v>
      </c>
      <c r="H279" s="231">
        <v>11</v>
      </c>
      <c r="I279" s="232"/>
      <c r="J279" s="233">
        <f>ROUND(I279*H279,2)</f>
        <v>0</v>
      </c>
      <c r="K279" s="229" t="s">
        <v>121</v>
      </c>
      <c r="L279" s="43"/>
      <c r="M279" s="234" t="s">
        <v>1</v>
      </c>
      <c r="N279" s="235" t="s">
        <v>38</v>
      </c>
      <c r="O279" s="90"/>
      <c r="P279" s="236">
        <f>O279*H279</f>
        <v>0</v>
      </c>
      <c r="Q279" s="236">
        <v>0</v>
      </c>
      <c r="R279" s="236">
        <f>Q279*H279</f>
        <v>0</v>
      </c>
      <c r="S279" s="236">
        <v>0.024</v>
      </c>
      <c r="T279" s="237">
        <f>S279*H279</f>
        <v>0.264</v>
      </c>
      <c r="U279" s="37"/>
      <c r="V279" s="37"/>
      <c r="W279" s="37"/>
      <c r="X279" s="37"/>
      <c r="Y279" s="37"/>
      <c r="Z279" s="37"/>
      <c r="AA279" s="37"/>
      <c r="AB279" s="37"/>
      <c r="AC279" s="37"/>
      <c r="AD279" s="37"/>
      <c r="AE279" s="37"/>
      <c r="AR279" s="238" t="s">
        <v>228</v>
      </c>
      <c r="AT279" s="238" t="s">
        <v>117</v>
      </c>
      <c r="AU279" s="238" t="s">
        <v>80</v>
      </c>
      <c r="AY279" s="16" t="s">
        <v>115</v>
      </c>
      <c r="BE279" s="239">
        <f>IF(N279="základní",J279,0)</f>
        <v>0</v>
      </c>
      <c r="BF279" s="239">
        <f>IF(N279="snížená",J279,0)</f>
        <v>0</v>
      </c>
      <c r="BG279" s="239">
        <f>IF(N279="zákl. přenesená",J279,0)</f>
        <v>0</v>
      </c>
      <c r="BH279" s="239">
        <f>IF(N279="sníž. přenesená",J279,0)</f>
        <v>0</v>
      </c>
      <c r="BI279" s="239">
        <f>IF(N279="nulová",J279,0)</f>
        <v>0</v>
      </c>
      <c r="BJ279" s="16" t="s">
        <v>78</v>
      </c>
      <c r="BK279" s="239">
        <f>ROUND(I279*H279,2)</f>
        <v>0</v>
      </c>
      <c r="BL279" s="16" t="s">
        <v>228</v>
      </c>
      <c r="BM279" s="238" t="s">
        <v>385</v>
      </c>
    </row>
    <row r="280" spans="1:47" s="2" customFormat="1" ht="12">
      <c r="A280" s="37"/>
      <c r="B280" s="38"/>
      <c r="C280" s="39"/>
      <c r="D280" s="240" t="s">
        <v>124</v>
      </c>
      <c r="E280" s="39"/>
      <c r="F280" s="241" t="s">
        <v>386</v>
      </c>
      <c r="G280" s="39"/>
      <c r="H280" s="39"/>
      <c r="I280" s="137"/>
      <c r="J280" s="39"/>
      <c r="K280" s="39"/>
      <c r="L280" s="43"/>
      <c r="M280" s="242"/>
      <c r="N280" s="243"/>
      <c r="O280" s="90"/>
      <c r="P280" s="90"/>
      <c r="Q280" s="90"/>
      <c r="R280" s="90"/>
      <c r="S280" s="90"/>
      <c r="T280" s="91"/>
      <c r="U280" s="37"/>
      <c r="V280" s="37"/>
      <c r="W280" s="37"/>
      <c r="X280" s="37"/>
      <c r="Y280" s="37"/>
      <c r="Z280" s="37"/>
      <c r="AA280" s="37"/>
      <c r="AB280" s="37"/>
      <c r="AC280" s="37"/>
      <c r="AD280" s="37"/>
      <c r="AE280" s="37"/>
      <c r="AT280" s="16" t="s">
        <v>124</v>
      </c>
      <c r="AU280" s="16" t="s">
        <v>80</v>
      </c>
    </row>
    <row r="281" spans="1:51" s="13" customFormat="1" ht="12">
      <c r="A281" s="13"/>
      <c r="B281" s="244"/>
      <c r="C281" s="245"/>
      <c r="D281" s="240" t="s">
        <v>126</v>
      </c>
      <c r="E281" s="246" t="s">
        <v>1</v>
      </c>
      <c r="F281" s="247" t="s">
        <v>387</v>
      </c>
      <c r="G281" s="245"/>
      <c r="H281" s="248">
        <v>11</v>
      </c>
      <c r="I281" s="249"/>
      <c r="J281" s="245"/>
      <c r="K281" s="245"/>
      <c r="L281" s="250"/>
      <c r="M281" s="251"/>
      <c r="N281" s="252"/>
      <c r="O281" s="252"/>
      <c r="P281" s="252"/>
      <c r="Q281" s="252"/>
      <c r="R281" s="252"/>
      <c r="S281" s="252"/>
      <c r="T281" s="253"/>
      <c r="U281" s="13"/>
      <c r="V281" s="13"/>
      <c r="W281" s="13"/>
      <c r="X281" s="13"/>
      <c r="Y281" s="13"/>
      <c r="Z281" s="13"/>
      <c r="AA281" s="13"/>
      <c r="AB281" s="13"/>
      <c r="AC281" s="13"/>
      <c r="AD281" s="13"/>
      <c r="AE281" s="13"/>
      <c r="AT281" s="254" t="s">
        <v>126</v>
      </c>
      <c r="AU281" s="254" t="s">
        <v>80</v>
      </c>
      <c r="AV281" s="13" t="s">
        <v>80</v>
      </c>
      <c r="AW281" s="13" t="s">
        <v>30</v>
      </c>
      <c r="AX281" s="13" t="s">
        <v>78</v>
      </c>
      <c r="AY281" s="254" t="s">
        <v>115</v>
      </c>
    </row>
    <row r="282" spans="1:65" s="2" customFormat="1" ht="49.05" customHeight="1">
      <c r="A282" s="37"/>
      <c r="B282" s="38"/>
      <c r="C282" s="227" t="s">
        <v>388</v>
      </c>
      <c r="D282" s="227" t="s">
        <v>117</v>
      </c>
      <c r="E282" s="228" t="s">
        <v>389</v>
      </c>
      <c r="F282" s="229" t="s">
        <v>390</v>
      </c>
      <c r="G282" s="230" t="s">
        <v>384</v>
      </c>
      <c r="H282" s="231">
        <v>1</v>
      </c>
      <c r="I282" s="232"/>
      <c r="J282" s="233">
        <f>ROUND(I282*H282,2)</f>
        <v>0</v>
      </c>
      <c r="K282" s="229" t="s">
        <v>121</v>
      </c>
      <c r="L282" s="43"/>
      <c r="M282" s="234" t="s">
        <v>1</v>
      </c>
      <c r="N282" s="235" t="s">
        <v>38</v>
      </c>
      <c r="O282" s="90"/>
      <c r="P282" s="236">
        <f>O282*H282</f>
        <v>0</v>
      </c>
      <c r="Q282" s="236">
        <v>0</v>
      </c>
      <c r="R282" s="236">
        <f>Q282*H282</f>
        <v>0</v>
      </c>
      <c r="S282" s="236">
        <v>0.0823</v>
      </c>
      <c r="T282" s="237">
        <f>S282*H282</f>
        <v>0.0823</v>
      </c>
      <c r="U282" s="37"/>
      <c r="V282" s="37"/>
      <c r="W282" s="37"/>
      <c r="X282" s="37"/>
      <c r="Y282" s="37"/>
      <c r="Z282" s="37"/>
      <c r="AA282" s="37"/>
      <c r="AB282" s="37"/>
      <c r="AC282" s="37"/>
      <c r="AD282" s="37"/>
      <c r="AE282" s="37"/>
      <c r="AR282" s="238" t="s">
        <v>228</v>
      </c>
      <c r="AT282" s="238" t="s">
        <v>117</v>
      </c>
      <c r="AU282" s="238" t="s">
        <v>80</v>
      </c>
      <c r="AY282" s="16" t="s">
        <v>115</v>
      </c>
      <c r="BE282" s="239">
        <f>IF(N282="základní",J282,0)</f>
        <v>0</v>
      </c>
      <c r="BF282" s="239">
        <f>IF(N282="snížená",J282,0)</f>
        <v>0</v>
      </c>
      <c r="BG282" s="239">
        <f>IF(N282="zákl. přenesená",J282,0)</f>
        <v>0</v>
      </c>
      <c r="BH282" s="239">
        <f>IF(N282="sníž. přenesená",J282,0)</f>
        <v>0</v>
      </c>
      <c r="BI282" s="239">
        <f>IF(N282="nulová",J282,0)</f>
        <v>0</v>
      </c>
      <c r="BJ282" s="16" t="s">
        <v>78</v>
      </c>
      <c r="BK282" s="239">
        <f>ROUND(I282*H282,2)</f>
        <v>0</v>
      </c>
      <c r="BL282" s="16" t="s">
        <v>228</v>
      </c>
      <c r="BM282" s="238" t="s">
        <v>391</v>
      </c>
    </row>
    <row r="283" spans="1:47" s="2" customFormat="1" ht="12">
      <c r="A283" s="37"/>
      <c r="B283" s="38"/>
      <c r="C283" s="39"/>
      <c r="D283" s="240" t="s">
        <v>124</v>
      </c>
      <c r="E283" s="39"/>
      <c r="F283" s="241" t="s">
        <v>386</v>
      </c>
      <c r="G283" s="39"/>
      <c r="H283" s="39"/>
      <c r="I283" s="137"/>
      <c r="J283" s="39"/>
      <c r="K283" s="39"/>
      <c r="L283" s="43"/>
      <c r="M283" s="242"/>
      <c r="N283" s="243"/>
      <c r="O283" s="90"/>
      <c r="P283" s="90"/>
      <c r="Q283" s="90"/>
      <c r="R283" s="90"/>
      <c r="S283" s="90"/>
      <c r="T283" s="91"/>
      <c r="U283" s="37"/>
      <c r="V283" s="37"/>
      <c r="W283" s="37"/>
      <c r="X283" s="37"/>
      <c r="Y283" s="37"/>
      <c r="Z283" s="37"/>
      <c r="AA283" s="37"/>
      <c r="AB283" s="37"/>
      <c r="AC283" s="37"/>
      <c r="AD283" s="37"/>
      <c r="AE283" s="37"/>
      <c r="AT283" s="16" t="s">
        <v>124</v>
      </c>
      <c r="AU283" s="16" t="s">
        <v>80</v>
      </c>
    </row>
    <row r="284" spans="1:63" s="12" customFormat="1" ht="22.8" customHeight="1">
      <c r="A284" s="12"/>
      <c r="B284" s="211"/>
      <c r="C284" s="212"/>
      <c r="D284" s="213" t="s">
        <v>72</v>
      </c>
      <c r="E284" s="225" t="s">
        <v>392</v>
      </c>
      <c r="F284" s="225" t="s">
        <v>393</v>
      </c>
      <c r="G284" s="212"/>
      <c r="H284" s="212"/>
      <c r="I284" s="215"/>
      <c r="J284" s="226">
        <f>BK284</f>
        <v>0</v>
      </c>
      <c r="K284" s="212"/>
      <c r="L284" s="217"/>
      <c r="M284" s="218"/>
      <c r="N284" s="219"/>
      <c r="O284" s="219"/>
      <c r="P284" s="220">
        <f>SUM(P285:P288)</f>
        <v>0</v>
      </c>
      <c r="Q284" s="219"/>
      <c r="R284" s="220">
        <f>SUM(R285:R288)</f>
        <v>0</v>
      </c>
      <c r="S284" s="219"/>
      <c r="T284" s="221">
        <f>SUM(T285:T288)</f>
        <v>0.43656</v>
      </c>
      <c r="U284" s="12"/>
      <c r="V284" s="12"/>
      <c r="W284" s="12"/>
      <c r="X284" s="12"/>
      <c r="Y284" s="12"/>
      <c r="Z284" s="12"/>
      <c r="AA284" s="12"/>
      <c r="AB284" s="12"/>
      <c r="AC284" s="12"/>
      <c r="AD284" s="12"/>
      <c r="AE284" s="12"/>
      <c r="AR284" s="222" t="s">
        <v>80</v>
      </c>
      <c r="AT284" s="223" t="s">
        <v>72</v>
      </c>
      <c r="AU284" s="223" t="s">
        <v>78</v>
      </c>
      <c r="AY284" s="222" t="s">
        <v>115</v>
      </c>
      <c r="BK284" s="224">
        <f>SUM(BK285:BK288)</f>
        <v>0</v>
      </c>
    </row>
    <row r="285" spans="1:65" s="2" customFormat="1" ht="14.4" customHeight="1">
      <c r="A285" s="37"/>
      <c r="B285" s="38"/>
      <c r="C285" s="227" t="s">
        <v>394</v>
      </c>
      <c r="D285" s="227" t="s">
        <v>117</v>
      </c>
      <c r="E285" s="228" t="s">
        <v>395</v>
      </c>
      <c r="F285" s="229" t="s">
        <v>396</v>
      </c>
      <c r="G285" s="230" t="s">
        <v>120</v>
      </c>
      <c r="H285" s="231">
        <v>5.52</v>
      </c>
      <c r="I285" s="232"/>
      <c r="J285" s="233">
        <f>ROUND(I285*H285,2)</f>
        <v>0</v>
      </c>
      <c r="K285" s="229" t="s">
        <v>121</v>
      </c>
      <c r="L285" s="43"/>
      <c r="M285" s="234" t="s">
        <v>1</v>
      </c>
      <c r="N285" s="235" t="s">
        <v>38</v>
      </c>
      <c r="O285" s="90"/>
      <c r="P285" s="236">
        <f>O285*H285</f>
        <v>0</v>
      </c>
      <c r="Q285" s="236">
        <v>0</v>
      </c>
      <c r="R285" s="236">
        <f>Q285*H285</f>
        <v>0</v>
      </c>
      <c r="S285" s="236">
        <v>0.018</v>
      </c>
      <c r="T285" s="237">
        <f>S285*H285</f>
        <v>0.09935999999999999</v>
      </c>
      <c r="U285" s="37"/>
      <c r="V285" s="37"/>
      <c r="W285" s="37"/>
      <c r="X285" s="37"/>
      <c r="Y285" s="37"/>
      <c r="Z285" s="37"/>
      <c r="AA285" s="37"/>
      <c r="AB285" s="37"/>
      <c r="AC285" s="37"/>
      <c r="AD285" s="37"/>
      <c r="AE285" s="37"/>
      <c r="AR285" s="238" t="s">
        <v>228</v>
      </c>
      <c r="AT285" s="238" t="s">
        <v>117</v>
      </c>
      <c r="AU285" s="238" t="s">
        <v>80</v>
      </c>
      <c r="AY285" s="16" t="s">
        <v>115</v>
      </c>
      <c r="BE285" s="239">
        <f>IF(N285="základní",J285,0)</f>
        <v>0</v>
      </c>
      <c r="BF285" s="239">
        <f>IF(N285="snížená",J285,0)</f>
        <v>0</v>
      </c>
      <c r="BG285" s="239">
        <f>IF(N285="zákl. přenesená",J285,0)</f>
        <v>0</v>
      </c>
      <c r="BH285" s="239">
        <f>IF(N285="sníž. přenesená",J285,0)</f>
        <v>0</v>
      </c>
      <c r="BI285" s="239">
        <f>IF(N285="nulová",J285,0)</f>
        <v>0</v>
      </c>
      <c r="BJ285" s="16" t="s">
        <v>78</v>
      </c>
      <c r="BK285" s="239">
        <f>ROUND(I285*H285,2)</f>
        <v>0</v>
      </c>
      <c r="BL285" s="16" t="s">
        <v>228</v>
      </c>
      <c r="BM285" s="238" t="s">
        <v>397</v>
      </c>
    </row>
    <row r="286" spans="1:51" s="13" customFormat="1" ht="12">
      <c r="A286" s="13"/>
      <c r="B286" s="244"/>
      <c r="C286" s="245"/>
      <c r="D286" s="240" t="s">
        <v>126</v>
      </c>
      <c r="E286" s="246" t="s">
        <v>1</v>
      </c>
      <c r="F286" s="247" t="s">
        <v>398</v>
      </c>
      <c r="G286" s="245"/>
      <c r="H286" s="248">
        <v>5.52</v>
      </c>
      <c r="I286" s="249"/>
      <c r="J286" s="245"/>
      <c r="K286" s="245"/>
      <c r="L286" s="250"/>
      <c r="M286" s="251"/>
      <c r="N286" s="252"/>
      <c r="O286" s="252"/>
      <c r="P286" s="252"/>
      <c r="Q286" s="252"/>
      <c r="R286" s="252"/>
      <c r="S286" s="252"/>
      <c r="T286" s="253"/>
      <c r="U286" s="13"/>
      <c r="V286" s="13"/>
      <c r="W286" s="13"/>
      <c r="X286" s="13"/>
      <c r="Y286" s="13"/>
      <c r="Z286" s="13"/>
      <c r="AA286" s="13"/>
      <c r="AB286" s="13"/>
      <c r="AC286" s="13"/>
      <c r="AD286" s="13"/>
      <c r="AE286" s="13"/>
      <c r="AT286" s="254" t="s">
        <v>126</v>
      </c>
      <c r="AU286" s="254" t="s">
        <v>80</v>
      </c>
      <c r="AV286" s="13" t="s">
        <v>80</v>
      </c>
      <c r="AW286" s="13" t="s">
        <v>30</v>
      </c>
      <c r="AX286" s="13" t="s">
        <v>78</v>
      </c>
      <c r="AY286" s="254" t="s">
        <v>115</v>
      </c>
    </row>
    <row r="287" spans="1:65" s="2" customFormat="1" ht="24.15" customHeight="1">
      <c r="A287" s="37"/>
      <c r="B287" s="38"/>
      <c r="C287" s="227" t="s">
        <v>399</v>
      </c>
      <c r="D287" s="227" t="s">
        <v>117</v>
      </c>
      <c r="E287" s="228" t="s">
        <v>400</v>
      </c>
      <c r="F287" s="229" t="s">
        <v>401</v>
      </c>
      <c r="G287" s="230" t="s">
        <v>120</v>
      </c>
      <c r="H287" s="231">
        <v>16.86</v>
      </c>
      <c r="I287" s="232"/>
      <c r="J287" s="233">
        <f>ROUND(I287*H287,2)</f>
        <v>0</v>
      </c>
      <c r="K287" s="229" t="s">
        <v>121</v>
      </c>
      <c r="L287" s="43"/>
      <c r="M287" s="234" t="s">
        <v>1</v>
      </c>
      <c r="N287" s="235" t="s">
        <v>38</v>
      </c>
      <c r="O287" s="90"/>
      <c r="P287" s="236">
        <f>O287*H287</f>
        <v>0</v>
      </c>
      <c r="Q287" s="236">
        <v>0</v>
      </c>
      <c r="R287" s="236">
        <f>Q287*H287</f>
        <v>0</v>
      </c>
      <c r="S287" s="236">
        <v>0.02</v>
      </c>
      <c r="T287" s="237">
        <f>S287*H287</f>
        <v>0.3372</v>
      </c>
      <c r="U287" s="37"/>
      <c r="V287" s="37"/>
      <c r="W287" s="37"/>
      <c r="X287" s="37"/>
      <c r="Y287" s="37"/>
      <c r="Z287" s="37"/>
      <c r="AA287" s="37"/>
      <c r="AB287" s="37"/>
      <c r="AC287" s="37"/>
      <c r="AD287" s="37"/>
      <c r="AE287" s="37"/>
      <c r="AR287" s="238" t="s">
        <v>228</v>
      </c>
      <c r="AT287" s="238" t="s">
        <v>117</v>
      </c>
      <c r="AU287" s="238" t="s">
        <v>80</v>
      </c>
      <c r="AY287" s="16" t="s">
        <v>115</v>
      </c>
      <c r="BE287" s="239">
        <f>IF(N287="základní",J287,0)</f>
        <v>0</v>
      </c>
      <c r="BF287" s="239">
        <f>IF(N287="snížená",J287,0)</f>
        <v>0</v>
      </c>
      <c r="BG287" s="239">
        <f>IF(N287="zákl. přenesená",J287,0)</f>
        <v>0</v>
      </c>
      <c r="BH287" s="239">
        <f>IF(N287="sníž. přenesená",J287,0)</f>
        <v>0</v>
      </c>
      <c r="BI287" s="239">
        <f>IF(N287="nulová",J287,0)</f>
        <v>0</v>
      </c>
      <c r="BJ287" s="16" t="s">
        <v>78</v>
      </c>
      <c r="BK287" s="239">
        <f>ROUND(I287*H287,2)</f>
        <v>0</v>
      </c>
      <c r="BL287" s="16" t="s">
        <v>228</v>
      </c>
      <c r="BM287" s="238" t="s">
        <v>402</v>
      </c>
    </row>
    <row r="288" spans="1:51" s="13" customFormat="1" ht="12">
      <c r="A288" s="13"/>
      <c r="B288" s="244"/>
      <c r="C288" s="245"/>
      <c r="D288" s="240" t="s">
        <v>126</v>
      </c>
      <c r="E288" s="246" t="s">
        <v>1</v>
      </c>
      <c r="F288" s="247" t="s">
        <v>403</v>
      </c>
      <c r="G288" s="245"/>
      <c r="H288" s="248">
        <v>16.86</v>
      </c>
      <c r="I288" s="249"/>
      <c r="J288" s="245"/>
      <c r="K288" s="245"/>
      <c r="L288" s="250"/>
      <c r="M288" s="251"/>
      <c r="N288" s="252"/>
      <c r="O288" s="252"/>
      <c r="P288" s="252"/>
      <c r="Q288" s="252"/>
      <c r="R288" s="252"/>
      <c r="S288" s="252"/>
      <c r="T288" s="253"/>
      <c r="U288" s="13"/>
      <c r="V288" s="13"/>
      <c r="W288" s="13"/>
      <c r="X288" s="13"/>
      <c r="Y288" s="13"/>
      <c r="Z288" s="13"/>
      <c r="AA288" s="13"/>
      <c r="AB288" s="13"/>
      <c r="AC288" s="13"/>
      <c r="AD288" s="13"/>
      <c r="AE288" s="13"/>
      <c r="AT288" s="254" t="s">
        <v>126</v>
      </c>
      <c r="AU288" s="254" t="s">
        <v>80</v>
      </c>
      <c r="AV288" s="13" t="s">
        <v>80</v>
      </c>
      <c r="AW288" s="13" t="s">
        <v>30</v>
      </c>
      <c r="AX288" s="13" t="s">
        <v>78</v>
      </c>
      <c r="AY288" s="254" t="s">
        <v>115</v>
      </c>
    </row>
    <row r="289" spans="1:63" s="12" customFormat="1" ht="22.8" customHeight="1">
      <c r="A289" s="12"/>
      <c r="B289" s="211"/>
      <c r="C289" s="212"/>
      <c r="D289" s="213" t="s">
        <v>72</v>
      </c>
      <c r="E289" s="225" t="s">
        <v>404</v>
      </c>
      <c r="F289" s="225" t="s">
        <v>405</v>
      </c>
      <c r="G289" s="212"/>
      <c r="H289" s="212"/>
      <c r="I289" s="215"/>
      <c r="J289" s="226">
        <f>BK289</f>
        <v>0</v>
      </c>
      <c r="K289" s="212"/>
      <c r="L289" s="217"/>
      <c r="M289" s="218"/>
      <c r="N289" s="219"/>
      <c r="O289" s="219"/>
      <c r="P289" s="220">
        <f>SUM(P290:P291)</f>
        <v>0</v>
      </c>
      <c r="Q289" s="219"/>
      <c r="R289" s="220">
        <f>SUM(R290:R291)</f>
        <v>0</v>
      </c>
      <c r="S289" s="219"/>
      <c r="T289" s="221">
        <f>SUM(T290:T291)</f>
        <v>1.3203</v>
      </c>
      <c r="U289" s="12"/>
      <c r="V289" s="12"/>
      <c r="W289" s="12"/>
      <c r="X289" s="12"/>
      <c r="Y289" s="12"/>
      <c r="Z289" s="12"/>
      <c r="AA289" s="12"/>
      <c r="AB289" s="12"/>
      <c r="AC289" s="12"/>
      <c r="AD289" s="12"/>
      <c r="AE289" s="12"/>
      <c r="AR289" s="222" t="s">
        <v>80</v>
      </c>
      <c r="AT289" s="223" t="s">
        <v>72</v>
      </c>
      <c r="AU289" s="223" t="s">
        <v>78</v>
      </c>
      <c r="AY289" s="222" t="s">
        <v>115</v>
      </c>
      <c r="BK289" s="224">
        <f>SUM(BK290:BK291)</f>
        <v>0</v>
      </c>
    </row>
    <row r="290" spans="1:65" s="2" customFormat="1" ht="24.15" customHeight="1">
      <c r="A290" s="37"/>
      <c r="B290" s="38"/>
      <c r="C290" s="227" t="s">
        <v>406</v>
      </c>
      <c r="D290" s="227" t="s">
        <v>117</v>
      </c>
      <c r="E290" s="228" t="s">
        <v>407</v>
      </c>
      <c r="F290" s="229" t="s">
        <v>408</v>
      </c>
      <c r="G290" s="230" t="s">
        <v>120</v>
      </c>
      <c r="H290" s="231">
        <v>16.2</v>
      </c>
      <c r="I290" s="232"/>
      <c r="J290" s="233">
        <f>ROUND(I290*H290,2)</f>
        <v>0</v>
      </c>
      <c r="K290" s="229" t="s">
        <v>121</v>
      </c>
      <c r="L290" s="43"/>
      <c r="M290" s="234" t="s">
        <v>1</v>
      </c>
      <c r="N290" s="235" t="s">
        <v>38</v>
      </c>
      <c r="O290" s="90"/>
      <c r="P290" s="236">
        <f>O290*H290</f>
        <v>0</v>
      </c>
      <c r="Q290" s="236">
        <v>0</v>
      </c>
      <c r="R290" s="236">
        <f>Q290*H290</f>
        <v>0</v>
      </c>
      <c r="S290" s="236">
        <v>0.0815</v>
      </c>
      <c r="T290" s="237">
        <f>S290*H290</f>
        <v>1.3203</v>
      </c>
      <c r="U290" s="37"/>
      <c r="V290" s="37"/>
      <c r="W290" s="37"/>
      <c r="X290" s="37"/>
      <c r="Y290" s="37"/>
      <c r="Z290" s="37"/>
      <c r="AA290" s="37"/>
      <c r="AB290" s="37"/>
      <c r="AC290" s="37"/>
      <c r="AD290" s="37"/>
      <c r="AE290" s="37"/>
      <c r="AR290" s="238" t="s">
        <v>228</v>
      </c>
      <c r="AT290" s="238" t="s">
        <v>117</v>
      </c>
      <c r="AU290" s="238" t="s">
        <v>80</v>
      </c>
      <c r="AY290" s="16" t="s">
        <v>115</v>
      </c>
      <c r="BE290" s="239">
        <f>IF(N290="základní",J290,0)</f>
        <v>0</v>
      </c>
      <c r="BF290" s="239">
        <f>IF(N290="snížená",J290,0)</f>
        <v>0</v>
      </c>
      <c r="BG290" s="239">
        <f>IF(N290="zákl. přenesená",J290,0)</f>
        <v>0</v>
      </c>
      <c r="BH290" s="239">
        <f>IF(N290="sníž. přenesená",J290,0)</f>
        <v>0</v>
      </c>
      <c r="BI290" s="239">
        <f>IF(N290="nulová",J290,0)</f>
        <v>0</v>
      </c>
      <c r="BJ290" s="16" t="s">
        <v>78</v>
      </c>
      <c r="BK290" s="239">
        <f>ROUND(I290*H290,2)</f>
        <v>0</v>
      </c>
      <c r="BL290" s="16" t="s">
        <v>228</v>
      </c>
      <c r="BM290" s="238" t="s">
        <v>409</v>
      </c>
    </row>
    <row r="291" spans="1:51" s="13" customFormat="1" ht="12">
      <c r="A291" s="13"/>
      <c r="B291" s="244"/>
      <c r="C291" s="245"/>
      <c r="D291" s="240" t="s">
        <v>126</v>
      </c>
      <c r="E291" s="246" t="s">
        <v>1</v>
      </c>
      <c r="F291" s="247" t="s">
        <v>410</v>
      </c>
      <c r="G291" s="245"/>
      <c r="H291" s="248">
        <v>16.2</v>
      </c>
      <c r="I291" s="249"/>
      <c r="J291" s="245"/>
      <c r="K291" s="245"/>
      <c r="L291" s="250"/>
      <c r="M291" s="266"/>
      <c r="N291" s="267"/>
      <c r="O291" s="267"/>
      <c r="P291" s="267"/>
      <c r="Q291" s="267"/>
      <c r="R291" s="267"/>
      <c r="S291" s="267"/>
      <c r="T291" s="268"/>
      <c r="U291" s="13"/>
      <c r="V291" s="13"/>
      <c r="W291" s="13"/>
      <c r="X291" s="13"/>
      <c r="Y291" s="13"/>
      <c r="Z291" s="13"/>
      <c r="AA291" s="13"/>
      <c r="AB291" s="13"/>
      <c r="AC291" s="13"/>
      <c r="AD291" s="13"/>
      <c r="AE291" s="13"/>
      <c r="AT291" s="254" t="s">
        <v>126</v>
      </c>
      <c r="AU291" s="254" t="s">
        <v>80</v>
      </c>
      <c r="AV291" s="13" t="s">
        <v>80</v>
      </c>
      <c r="AW291" s="13" t="s">
        <v>30</v>
      </c>
      <c r="AX291" s="13" t="s">
        <v>78</v>
      </c>
      <c r="AY291" s="254" t="s">
        <v>115</v>
      </c>
    </row>
    <row r="292" spans="1:31" s="2" customFormat="1" ht="6.95" customHeight="1">
      <c r="A292" s="37"/>
      <c r="B292" s="65"/>
      <c r="C292" s="66"/>
      <c r="D292" s="66"/>
      <c r="E292" s="66"/>
      <c r="F292" s="66"/>
      <c r="G292" s="66"/>
      <c r="H292" s="66"/>
      <c r="I292" s="176"/>
      <c r="J292" s="66"/>
      <c r="K292" s="66"/>
      <c r="L292" s="43"/>
      <c r="M292" s="37"/>
      <c r="O292" s="37"/>
      <c r="P292" s="37"/>
      <c r="Q292" s="37"/>
      <c r="R292" s="37"/>
      <c r="S292" s="37"/>
      <c r="T292" s="37"/>
      <c r="U292" s="37"/>
      <c r="V292" s="37"/>
      <c r="W292" s="37"/>
      <c r="X292" s="37"/>
      <c r="Y292" s="37"/>
      <c r="Z292" s="37"/>
      <c r="AA292" s="37"/>
      <c r="AB292" s="37"/>
      <c r="AC292" s="37"/>
      <c r="AD292" s="37"/>
      <c r="AE292" s="37"/>
    </row>
  </sheetData>
  <sheetProtection password="CC35" sheet="1" objects="1" scenarios="1" formatColumns="0" formatRows="0" autoFilter="0"/>
  <autoFilter ref="C124:K291"/>
  <mergeCells count="6">
    <mergeCell ref="E7:H7"/>
    <mergeCell ref="E16:H16"/>
    <mergeCell ref="E25:H25"/>
    <mergeCell ref="E85:H8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LAPTOP-0MT48QPI\HP</dc:creator>
  <cp:keywords/>
  <dc:description/>
  <cp:lastModifiedBy>LAPTOP-0MT48QPI\HP</cp:lastModifiedBy>
  <dcterms:created xsi:type="dcterms:W3CDTF">2021-01-11T10:10:41Z</dcterms:created>
  <dcterms:modified xsi:type="dcterms:W3CDTF">2021-01-11T10:10:43Z</dcterms:modified>
  <cp:category/>
  <cp:version/>
  <cp:contentType/>
  <cp:contentStatus/>
</cp:coreProperties>
</file>