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M\Oddělení investic\2024_STAVBY V REALIZACI\Venkovní_učebna_ZŠ_kpt_Nálepky\"/>
    </mc:Choice>
  </mc:AlternateContent>
  <bookViews>
    <workbookView xWindow="-105" yWindow="-105" windowWidth="23250" windowHeight="1257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103 103-01 Pol" sheetId="12" r:id="rId4"/>
    <sheet name="103 103-02 Pol" sheetId="13" r:id="rId5"/>
    <sheet name="103 103-03 Pol" sheetId="14" r:id="rId6"/>
    <sheet name="103 VRN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'103 103-01 Pol'!$1:$7</definedName>
    <definedName name="_xlnm.Print_Titles" localSheetId="4">'103 103-02 Pol'!$1:$7</definedName>
    <definedName name="_xlnm.Print_Titles" localSheetId="5">'103 103-03 Pol'!$1:$7</definedName>
    <definedName name="_xlnm.Print_Titles" localSheetId="6">'103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'103 103-01 Pol'!$A$1:$Y$35</definedName>
    <definedName name="_xlnm.Print_Area" localSheetId="4">'103 103-02 Pol'!$A$1:$Y$144</definedName>
    <definedName name="_xlnm.Print_Area" localSheetId="5">'103 103-03 Pol'!$A$1:$Y$76</definedName>
    <definedName name="_xlnm.Print_Area" localSheetId="6">'103 VRN Pol'!$A$1:$Y$28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3" i="15" l="1"/>
  <c r="G21" i="12"/>
  <c r="G14" i="15" l="1"/>
  <c r="G15" i="15"/>
  <c r="G16" i="15"/>
  <c r="G9" i="15" l="1"/>
  <c r="G8" i="15" s="1"/>
  <c r="I66" i="1" s="1"/>
  <c r="I19" i="1" s="1"/>
  <c r="I9" i="15"/>
  <c r="I8" i="15" s="1"/>
  <c r="K9" i="15"/>
  <c r="K8" i="15" s="1"/>
  <c r="O9" i="15"/>
  <c r="O8" i="15" s="1"/>
  <c r="Q9" i="15"/>
  <c r="Q8" i="15" s="1"/>
  <c r="V9" i="15"/>
  <c r="V8" i="15" s="1"/>
  <c r="G10" i="15"/>
  <c r="M10" i="15" s="1"/>
  <c r="I10" i="15"/>
  <c r="K10" i="15"/>
  <c r="O10" i="15"/>
  <c r="Q10" i="15"/>
  <c r="V10" i="15"/>
  <c r="G11" i="15"/>
  <c r="M11" i="15" s="1"/>
  <c r="I11" i="15"/>
  <c r="K11" i="15"/>
  <c r="O11" i="15"/>
  <c r="Q11" i="15"/>
  <c r="V11" i="15"/>
  <c r="G12" i="15"/>
  <c r="I67" i="1" s="1"/>
  <c r="I20" i="1" s="1"/>
  <c r="I13" i="15"/>
  <c r="I12" i="15" s="1"/>
  <c r="K13" i="15"/>
  <c r="O13" i="15"/>
  <c r="O12" i="15" s="1"/>
  <c r="Q13" i="15"/>
  <c r="Q12" i="15" s="1"/>
  <c r="V13" i="15"/>
  <c r="M14" i="15"/>
  <c r="I14" i="15"/>
  <c r="K14" i="15"/>
  <c r="K12" i="15" s="1"/>
  <c r="O14" i="15"/>
  <c r="Q14" i="15"/>
  <c r="V14" i="15"/>
  <c r="V12" i="15" s="1"/>
  <c r="I15" i="15"/>
  <c r="K15" i="15"/>
  <c r="M15" i="15"/>
  <c r="O15" i="15"/>
  <c r="Q15" i="15"/>
  <c r="V15" i="15"/>
  <c r="I16" i="15"/>
  <c r="K16" i="15"/>
  <c r="M16" i="15"/>
  <c r="O16" i="15"/>
  <c r="Q16" i="15"/>
  <c r="V16" i="15"/>
  <c r="AE18" i="15"/>
  <c r="F44" i="1" s="1"/>
  <c r="G9" i="14"/>
  <c r="M9" i="14" s="1"/>
  <c r="I9" i="14"/>
  <c r="I8" i="14" s="1"/>
  <c r="K9" i="14"/>
  <c r="K8" i="14" s="1"/>
  <c r="O9" i="14"/>
  <c r="Q9" i="14"/>
  <c r="Q8" i="14" s="1"/>
  <c r="V9" i="14"/>
  <c r="V8" i="14" s="1"/>
  <c r="G12" i="14"/>
  <c r="I12" i="14"/>
  <c r="K12" i="14"/>
  <c r="M12" i="14"/>
  <c r="O12" i="14"/>
  <c r="Q12" i="14"/>
  <c r="V12" i="14"/>
  <c r="G15" i="14"/>
  <c r="M15" i="14" s="1"/>
  <c r="I15" i="14"/>
  <c r="K15" i="14"/>
  <c r="O15" i="14"/>
  <c r="Q15" i="14"/>
  <c r="V15" i="14"/>
  <c r="G17" i="14"/>
  <c r="I17" i="14"/>
  <c r="K17" i="14"/>
  <c r="O17" i="14"/>
  <c r="O8" i="14" s="1"/>
  <c r="Q17" i="14"/>
  <c r="V17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4" i="14"/>
  <c r="M24" i="14" s="1"/>
  <c r="I24" i="14"/>
  <c r="K24" i="14"/>
  <c r="O24" i="14"/>
  <c r="Q24" i="14"/>
  <c r="V24" i="14"/>
  <c r="G26" i="14"/>
  <c r="M26" i="14" s="1"/>
  <c r="I26" i="14"/>
  <c r="K26" i="14"/>
  <c r="O26" i="14"/>
  <c r="Q26" i="14"/>
  <c r="V26" i="14"/>
  <c r="G29" i="14"/>
  <c r="M29" i="14" s="1"/>
  <c r="I29" i="14"/>
  <c r="K29" i="14"/>
  <c r="K28" i="14" s="1"/>
  <c r="O29" i="14"/>
  <c r="Q29" i="14"/>
  <c r="V29" i="14"/>
  <c r="V28" i="14" s="1"/>
  <c r="G32" i="14"/>
  <c r="M32" i="14" s="1"/>
  <c r="I32" i="14"/>
  <c r="K32" i="14"/>
  <c r="O32" i="14"/>
  <c r="Q32" i="14"/>
  <c r="V32" i="14"/>
  <c r="G34" i="14"/>
  <c r="I34" i="14"/>
  <c r="K34" i="14"/>
  <c r="O34" i="14"/>
  <c r="O28" i="14" s="1"/>
  <c r="Q34" i="14"/>
  <c r="V34" i="14"/>
  <c r="G36" i="14"/>
  <c r="M36" i="14" s="1"/>
  <c r="I36" i="14"/>
  <c r="I28" i="14" s="1"/>
  <c r="K36" i="14"/>
  <c r="O36" i="14"/>
  <c r="Q36" i="14"/>
  <c r="Q28" i="14" s="1"/>
  <c r="V36" i="14"/>
  <c r="G39" i="14"/>
  <c r="M39" i="14" s="1"/>
  <c r="I39" i="14"/>
  <c r="K39" i="14"/>
  <c r="O39" i="14"/>
  <c r="Q39" i="14"/>
  <c r="V39" i="14"/>
  <c r="G41" i="14"/>
  <c r="I41" i="14"/>
  <c r="I38" i="14" s="1"/>
  <c r="K41" i="14"/>
  <c r="O41" i="14"/>
  <c r="O38" i="14" s="1"/>
  <c r="Q41" i="14"/>
  <c r="Q38" i="14" s="1"/>
  <c r="V41" i="14"/>
  <c r="G43" i="14"/>
  <c r="M43" i="14" s="1"/>
  <c r="I43" i="14"/>
  <c r="K43" i="14"/>
  <c r="K38" i="14" s="1"/>
  <c r="O43" i="14"/>
  <c r="Q43" i="14"/>
  <c r="V43" i="14"/>
  <c r="V38" i="14" s="1"/>
  <c r="G45" i="14"/>
  <c r="M45" i="14" s="1"/>
  <c r="I45" i="14"/>
  <c r="K45" i="14"/>
  <c r="O45" i="14"/>
  <c r="Q45" i="14"/>
  <c r="V45" i="14"/>
  <c r="O48" i="14"/>
  <c r="G49" i="14"/>
  <c r="M49" i="14" s="1"/>
  <c r="I49" i="14"/>
  <c r="I48" i="14" s="1"/>
  <c r="K49" i="14"/>
  <c r="O49" i="14"/>
  <c r="Q49" i="14"/>
  <c r="Q48" i="14" s="1"/>
  <c r="V49" i="14"/>
  <c r="G51" i="14"/>
  <c r="M51" i="14" s="1"/>
  <c r="I51" i="14"/>
  <c r="K51" i="14"/>
  <c r="K48" i="14" s="1"/>
  <c r="O51" i="14"/>
  <c r="Q51" i="14"/>
  <c r="V51" i="14"/>
  <c r="V48" i="14" s="1"/>
  <c r="G53" i="14"/>
  <c r="M53" i="14" s="1"/>
  <c r="I53" i="14"/>
  <c r="K53" i="14"/>
  <c r="O53" i="14"/>
  <c r="Q53" i="14"/>
  <c r="V53" i="14"/>
  <c r="O55" i="14"/>
  <c r="G56" i="14"/>
  <c r="M56" i="14" s="1"/>
  <c r="I56" i="14"/>
  <c r="I55" i="14" s="1"/>
  <c r="K56" i="14"/>
  <c r="O56" i="14"/>
  <c r="Q56" i="14"/>
  <c r="Q55" i="14" s="1"/>
  <c r="V56" i="14"/>
  <c r="G58" i="14"/>
  <c r="M58" i="14" s="1"/>
  <c r="I58" i="14"/>
  <c r="K58" i="14"/>
  <c r="K55" i="14" s="1"/>
  <c r="O58" i="14"/>
  <c r="Q58" i="14"/>
  <c r="V58" i="14"/>
  <c r="V55" i="14" s="1"/>
  <c r="G60" i="14"/>
  <c r="I60" i="14"/>
  <c r="K60" i="14"/>
  <c r="M60" i="14"/>
  <c r="O60" i="14"/>
  <c r="Q60" i="14"/>
  <c r="V60" i="14"/>
  <c r="G63" i="14"/>
  <c r="K63" i="14"/>
  <c r="O63" i="14"/>
  <c r="V63" i="14"/>
  <c r="G64" i="14"/>
  <c r="M64" i="14" s="1"/>
  <c r="M63" i="14" s="1"/>
  <c r="I64" i="14"/>
  <c r="I63" i="14" s="1"/>
  <c r="K64" i="14"/>
  <c r="O64" i="14"/>
  <c r="Q64" i="14"/>
  <c r="Q63" i="14" s="1"/>
  <c r="V64" i="14"/>
  <c r="AE66" i="14"/>
  <c r="F43" i="1" s="1"/>
  <c r="G9" i="13"/>
  <c r="M9" i="13" s="1"/>
  <c r="I9" i="13"/>
  <c r="I8" i="13" s="1"/>
  <c r="K9" i="13"/>
  <c r="K8" i="13" s="1"/>
  <c r="O9" i="13"/>
  <c r="Q9" i="13"/>
  <c r="Q8" i="13" s="1"/>
  <c r="V9" i="13"/>
  <c r="V8" i="13" s="1"/>
  <c r="G11" i="13"/>
  <c r="M11" i="13" s="1"/>
  <c r="I11" i="13"/>
  <c r="K11" i="13"/>
  <c r="O11" i="13"/>
  <c r="Q11" i="13"/>
  <c r="V11" i="13"/>
  <c r="G13" i="13"/>
  <c r="M13" i="13" s="1"/>
  <c r="I13" i="13"/>
  <c r="K13" i="13"/>
  <c r="O13" i="13"/>
  <c r="Q13" i="13"/>
  <c r="V13" i="13"/>
  <c r="G15" i="13"/>
  <c r="M15" i="13" s="1"/>
  <c r="I15" i="13"/>
  <c r="K15" i="13"/>
  <c r="O15" i="13"/>
  <c r="O8" i="13" s="1"/>
  <c r="Q15" i="13"/>
  <c r="V15" i="13"/>
  <c r="G17" i="13"/>
  <c r="M17" i="13" s="1"/>
  <c r="I17" i="13"/>
  <c r="K17" i="13"/>
  <c r="O17" i="13"/>
  <c r="Q17" i="13"/>
  <c r="V17" i="13"/>
  <c r="G19" i="13"/>
  <c r="I19" i="13"/>
  <c r="K19" i="13"/>
  <c r="M19" i="13"/>
  <c r="O19" i="13"/>
  <c r="Q19" i="13"/>
  <c r="V19" i="13"/>
  <c r="G22" i="13"/>
  <c r="I22" i="13"/>
  <c r="K22" i="13"/>
  <c r="M22" i="13"/>
  <c r="O22" i="13"/>
  <c r="Q22" i="13"/>
  <c r="V22" i="13"/>
  <c r="G24" i="13"/>
  <c r="I24" i="13"/>
  <c r="K24" i="13"/>
  <c r="O24" i="13"/>
  <c r="Q24" i="13"/>
  <c r="V24" i="13"/>
  <c r="G28" i="13"/>
  <c r="M28" i="13" s="1"/>
  <c r="I28" i="13"/>
  <c r="K28" i="13"/>
  <c r="O28" i="13"/>
  <c r="Q28" i="13"/>
  <c r="V28" i="13"/>
  <c r="G31" i="13"/>
  <c r="I31" i="13"/>
  <c r="K31" i="13"/>
  <c r="M31" i="13"/>
  <c r="O31" i="13"/>
  <c r="Q31" i="13"/>
  <c r="V31" i="13"/>
  <c r="G33" i="13"/>
  <c r="M33" i="13" s="1"/>
  <c r="I33" i="13"/>
  <c r="K33" i="13"/>
  <c r="O33" i="13"/>
  <c r="Q33" i="13"/>
  <c r="V33" i="13"/>
  <c r="G38" i="13"/>
  <c r="M38" i="13" s="1"/>
  <c r="I38" i="13"/>
  <c r="I37" i="13" s="1"/>
  <c r="K38" i="13"/>
  <c r="K37" i="13" s="1"/>
  <c r="O38" i="13"/>
  <c r="Q38" i="13"/>
  <c r="Q37" i="13" s="1"/>
  <c r="V38" i="13"/>
  <c r="V37" i="13" s="1"/>
  <c r="G43" i="13"/>
  <c r="M43" i="13" s="1"/>
  <c r="I43" i="13"/>
  <c r="K43" i="13"/>
  <c r="O43" i="13"/>
  <c r="Q43" i="13"/>
  <c r="V43" i="13"/>
  <c r="G45" i="13"/>
  <c r="I45" i="13"/>
  <c r="K45" i="13"/>
  <c r="M45" i="13"/>
  <c r="O45" i="13"/>
  <c r="Q45" i="13"/>
  <c r="V45" i="13"/>
  <c r="G47" i="13"/>
  <c r="M47" i="13" s="1"/>
  <c r="I47" i="13"/>
  <c r="K47" i="13"/>
  <c r="O47" i="13"/>
  <c r="O37" i="13" s="1"/>
  <c r="Q47" i="13"/>
  <c r="V47" i="13"/>
  <c r="G50" i="13"/>
  <c r="M50" i="13" s="1"/>
  <c r="I50" i="13"/>
  <c r="K50" i="13"/>
  <c r="K49" i="13" s="1"/>
  <c r="O50" i="13"/>
  <c r="Q50" i="13"/>
  <c r="V50" i="13"/>
  <c r="V49" i="13" s="1"/>
  <c r="G52" i="13"/>
  <c r="I52" i="13"/>
  <c r="K52" i="13"/>
  <c r="M52" i="13"/>
  <c r="O52" i="13"/>
  <c r="Q52" i="13"/>
  <c r="V52" i="13"/>
  <c r="G54" i="13"/>
  <c r="I54" i="13"/>
  <c r="K54" i="13"/>
  <c r="O54" i="13"/>
  <c r="O49" i="13" s="1"/>
  <c r="Q54" i="13"/>
  <c r="V54" i="13"/>
  <c r="G57" i="13"/>
  <c r="M57" i="13" s="1"/>
  <c r="I57" i="13"/>
  <c r="I49" i="13" s="1"/>
  <c r="K57" i="13"/>
  <c r="O57" i="13"/>
  <c r="Q57" i="13"/>
  <c r="Q49" i="13" s="1"/>
  <c r="V57" i="13"/>
  <c r="G59" i="13"/>
  <c r="M59" i="13" s="1"/>
  <c r="I59" i="13"/>
  <c r="K59" i="13"/>
  <c r="O59" i="13"/>
  <c r="Q59" i="13"/>
  <c r="V59" i="13"/>
  <c r="G61" i="13"/>
  <c r="M61" i="13" s="1"/>
  <c r="I61" i="13"/>
  <c r="K61" i="13"/>
  <c r="O61" i="13"/>
  <c r="Q61" i="13"/>
  <c r="V61" i="13"/>
  <c r="G63" i="13"/>
  <c r="M63" i="13" s="1"/>
  <c r="I63" i="13"/>
  <c r="K63" i="13"/>
  <c r="O63" i="13"/>
  <c r="Q63" i="13"/>
  <c r="V63" i="13"/>
  <c r="G66" i="13"/>
  <c r="M66" i="13" s="1"/>
  <c r="I66" i="13"/>
  <c r="K66" i="13"/>
  <c r="O66" i="13"/>
  <c r="Q66" i="13"/>
  <c r="V66" i="13"/>
  <c r="G68" i="13"/>
  <c r="M68" i="13" s="1"/>
  <c r="I68" i="13"/>
  <c r="K68" i="13"/>
  <c r="O68" i="13"/>
  <c r="Q68" i="13"/>
  <c r="V68" i="13"/>
  <c r="G71" i="13"/>
  <c r="M71" i="13" s="1"/>
  <c r="I71" i="13"/>
  <c r="K71" i="13"/>
  <c r="O71" i="13"/>
  <c r="Q71" i="13"/>
  <c r="V71" i="13"/>
  <c r="G72" i="13"/>
  <c r="M72" i="13" s="1"/>
  <c r="I72" i="13"/>
  <c r="K72" i="13"/>
  <c r="O72" i="13"/>
  <c r="Q72" i="13"/>
  <c r="V72" i="13"/>
  <c r="G75" i="13"/>
  <c r="M75" i="13" s="1"/>
  <c r="I75" i="13"/>
  <c r="K75" i="13"/>
  <c r="O75" i="13"/>
  <c r="Q75" i="13"/>
  <c r="V75" i="13"/>
  <c r="G78" i="13"/>
  <c r="I78" i="13"/>
  <c r="K78" i="13"/>
  <c r="M78" i="13"/>
  <c r="O78" i="13"/>
  <c r="Q78" i="13"/>
  <c r="V78" i="13"/>
  <c r="G81" i="13"/>
  <c r="I81" i="13"/>
  <c r="K81" i="13"/>
  <c r="M81" i="13"/>
  <c r="O81" i="13"/>
  <c r="Q81" i="13"/>
  <c r="V81" i="13"/>
  <c r="O84" i="13"/>
  <c r="G85" i="13"/>
  <c r="M85" i="13" s="1"/>
  <c r="M84" i="13" s="1"/>
  <c r="I85" i="13"/>
  <c r="I84" i="13" s="1"/>
  <c r="K85" i="13"/>
  <c r="K84" i="13" s="1"/>
  <c r="O85" i="13"/>
  <c r="Q85" i="13"/>
  <c r="Q84" i="13" s="1"/>
  <c r="V85" i="13"/>
  <c r="V84" i="13" s="1"/>
  <c r="G89" i="13"/>
  <c r="M89" i="13" s="1"/>
  <c r="I89" i="13"/>
  <c r="K89" i="13"/>
  <c r="O89" i="13"/>
  <c r="Q89" i="13"/>
  <c r="V89" i="13"/>
  <c r="G91" i="13"/>
  <c r="I91" i="13"/>
  <c r="K91" i="13"/>
  <c r="O91" i="13"/>
  <c r="O88" i="13" s="1"/>
  <c r="Q91" i="13"/>
  <c r="V91" i="13"/>
  <c r="G93" i="13"/>
  <c r="M93" i="13" s="1"/>
  <c r="I93" i="13"/>
  <c r="I88" i="13" s="1"/>
  <c r="K93" i="13"/>
  <c r="O93" i="13"/>
  <c r="Q93" i="13"/>
  <c r="Q88" i="13" s="1"/>
  <c r="V93" i="13"/>
  <c r="G95" i="13"/>
  <c r="M95" i="13" s="1"/>
  <c r="I95" i="13"/>
  <c r="K95" i="13"/>
  <c r="K88" i="13" s="1"/>
  <c r="O95" i="13"/>
  <c r="Q95" i="13"/>
  <c r="V95" i="13"/>
  <c r="V88" i="13" s="1"/>
  <c r="G96" i="13"/>
  <c r="M96" i="13" s="1"/>
  <c r="I96" i="13"/>
  <c r="K96" i="13"/>
  <c r="O96" i="13"/>
  <c r="Q96" i="13"/>
  <c r="V96" i="13"/>
  <c r="G97" i="13"/>
  <c r="M97" i="13" s="1"/>
  <c r="I97" i="13"/>
  <c r="K97" i="13"/>
  <c r="O97" i="13"/>
  <c r="Q97" i="13"/>
  <c r="V97" i="13"/>
  <c r="G98" i="13"/>
  <c r="M98" i="13" s="1"/>
  <c r="I98" i="13"/>
  <c r="K98" i="13"/>
  <c r="O98" i="13"/>
  <c r="Q98" i="13"/>
  <c r="V98" i="13"/>
  <c r="G99" i="13"/>
  <c r="I99" i="13"/>
  <c r="K99" i="13"/>
  <c r="O99" i="13"/>
  <c r="Q99" i="13"/>
  <c r="V99" i="13"/>
  <c r="G100" i="13"/>
  <c r="I100" i="13"/>
  <c r="K100" i="13"/>
  <c r="M100" i="13"/>
  <c r="M99" i="13" s="1"/>
  <c r="O100" i="13"/>
  <c r="Q100" i="13"/>
  <c r="V100" i="13"/>
  <c r="G102" i="13"/>
  <c r="M102" i="13" s="1"/>
  <c r="I102" i="13"/>
  <c r="I101" i="13" s="1"/>
  <c r="K102" i="13"/>
  <c r="O102" i="13"/>
  <c r="Q102" i="13"/>
  <c r="Q101" i="13" s="1"/>
  <c r="V102" i="13"/>
  <c r="G104" i="13"/>
  <c r="M104" i="13" s="1"/>
  <c r="I104" i="13"/>
  <c r="K104" i="13"/>
  <c r="K101" i="13" s="1"/>
  <c r="O104" i="13"/>
  <c r="Q104" i="13"/>
  <c r="V104" i="13"/>
  <c r="V101" i="13" s="1"/>
  <c r="G106" i="13"/>
  <c r="M106" i="13" s="1"/>
  <c r="I106" i="13"/>
  <c r="K106" i="13"/>
  <c r="O106" i="13"/>
  <c r="Q106" i="13"/>
  <c r="V106" i="13"/>
  <c r="G108" i="13"/>
  <c r="I108" i="13"/>
  <c r="K108" i="13"/>
  <c r="O108" i="13"/>
  <c r="O101" i="13" s="1"/>
  <c r="Q108" i="13"/>
  <c r="V108" i="13"/>
  <c r="G110" i="13"/>
  <c r="M110" i="13" s="1"/>
  <c r="I110" i="13"/>
  <c r="K110" i="13"/>
  <c r="O110" i="13"/>
  <c r="Q110" i="13"/>
  <c r="V110" i="13"/>
  <c r="G112" i="13"/>
  <c r="M112" i="13" s="1"/>
  <c r="I112" i="13"/>
  <c r="K112" i="13"/>
  <c r="O112" i="13"/>
  <c r="Q112" i="13"/>
  <c r="V112" i="13"/>
  <c r="K114" i="13"/>
  <c r="V114" i="13"/>
  <c r="G115" i="13"/>
  <c r="G114" i="13" s="1"/>
  <c r="I62" i="1" s="1"/>
  <c r="I115" i="13"/>
  <c r="I114" i="13" s="1"/>
  <c r="K115" i="13"/>
  <c r="O115" i="13"/>
  <c r="O114" i="13" s="1"/>
  <c r="Q115" i="13"/>
  <c r="Q114" i="13" s="1"/>
  <c r="V115" i="13"/>
  <c r="I117" i="13"/>
  <c r="O117" i="13"/>
  <c r="Q117" i="13"/>
  <c r="G118" i="13"/>
  <c r="M118" i="13" s="1"/>
  <c r="I118" i="13"/>
  <c r="K118" i="13"/>
  <c r="K117" i="13" s="1"/>
  <c r="O118" i="13"/>
  <c r="Q118" i="13"/>
  <c r="V118" i="13"/>
  <c r="V117" i="13" s="1"/>
  <c r="G120" i="13"/>
  <c r="I120" i="13"/>
  <c r="K120" i="13"/>
  <c r="M120" i="13"/>
  <c r="O120" i="13"/>
  <c r="Q120" i="13"/>
  <c r="V120" i="13"/>
  <c r="G122" i="13"/>
  <c r="M122" i="13" s="1"/>
  <c r="I122" i="13"/>
  <c r="I121" i="13" s="1"/>
  <c r="K122" i="13"/>
  <c r="K121" i="13" s="1"/>
  <c r="O122" i="13"/>
  <c r="Q122" i="13"/>
  <c r="Q121" i="13" s="1"/>
  <c r="V122" i="13"/>
  <c r="V121" i="13" s="1"/>
  <c r="G123" i="13"/>
  <c r="I123" i="13"/>
  <c r="K123" i="13"/>
  <c r="M123" i="13"/>
  <c r="O123" i="13"/>
  <c r="Q123" i="13"/>
  <c r="V123" i="13"/>
  <c r="G124" i="13"/>
  <c r="M124" i="13" s="1"/>
  <c r="I124" i="13"/>
  <c r="K124" i="13"/>
  <c r="O124" i="13"/>
  <c r="Q124" i="13"/>
  <c r="V124" i="13"/>
  <c r="G125" i="13"/>
  <c r="I125" i="13"/>
  <c r="K125" i="13"/>
  <c r="O125" i="13"/>
  <c r="O121" i="13" s="1"/>
  <c r="Q125" i="13"/>
  <c r="V125" i="13"/>
  <c r="G126" i="13"/>
  <c r="M126" i="13" s="1"/>
  <c r="I126" i="13"/>
  <c r="K126" i="13"/>
  <c r="O126" i="13"/>
  <c r="Q126" i="13"/>
  <c r="V126" i="13"/>
  <c r="G127" i="13"/>
  <c r="I127" i="13"/>
  <c r="K127" i="13"/>
  <c r="M127" i="13"/>
  <c r="O127" i="13"/>
  <c r="Q127" i="13"/>
  <c r="V127" i="13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M131" i="13" s="1"/>
  <c r="I131" i="13"/>
  <c r="K131" i="13"/>
  <c r="O131" i="13"/>
  <c r="Q131" i="13"/>
  <c r="V131" i="13"/>
  <c r="AE134" i="13"/>
  <c r="G9" i="12"/>
  <c r="M9" i="12" s="1"/>
  <c r="I9" i="12"/>
  <c r="I8" i="12" s="1"/>
  <c r="K9" i="12"/>
  <c r="K8" i="12" s="1"/>
  <c r="O9" i="12"/>
  <c r="Q9" i="12"/>
  <c r="Q8" i="12" s="1"/>
  <c r="V9" i="12"/>
  <c r="V8" i="12" s="1"/>
  <c r="G10" i="12"/>
  <c r="G8" i="12" s="1"/>
  <c r="I10" i="12"/>
  <c r="K10" i="12"/>
  <c r="O10" i="12"/>
  <c r="O8" i="12" s="1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I21" i="12"/>
  <c r="K21" i="12"/>
  <c r="M21" i="12"/>
  <c r="O21" i="12"/>
  <c r="Q21" i="12"/>
  <c r="V21" i="12"/>
  <c r="K22" i="12"/>
  <c r="O22" i="12"/>
  <c r="V22" i="12"/>
  <c r="G23" i="12"/>
  <c r="M23" i="12" s="1"/>
  <c r="M22" i="12" s="1"/>
  <c r="I23" i="12"/>
  <c r="I22" i="12" s="1"/>
  <c r="K23" i="12"/>
  <c r="O23" i="12"/>
  <c r="Q23" i="12"/>
  <c r="Q22" i="12" s="1"/>
  <c r="V23" i="12"/>
  <c r="AE25" i="12"/>
  <c r="F41" i="1" s="1"/>
  <c r="H45" i="1"/>
  <c r="J28" i="1"/>
  <c r="J26" i="1"/>
  <c r="G38" i="1"/>
  <c r="F38" i="1"/>
  <c r="J23" i="1"/>
  <c r="J24" i="1"/>
  <c r="J25" i="1"/>
  <c r="J27" i="1"/>
  <c r="E24" i="1"/>
  <c r="E26" i="1"/>
  <c r="G37" i="13" l="1"/>
  <c r="G8" i="13"/>
  <c r="I60" i="1"/>
  <c r="G48" i="14"/>
  <c r="I57" i="1" s="1"/>
  <c r="G38" i="14"/>
  <c r="I56" i="1" s="1"/>
  <c r="G121" i="13"/>
  <c r="I65" i="1" s="1"/>
  <c r="G117" i="13"/>
  <c r="I64" i="1" s="1"/>
  <c r="G101" i="13"/>
  <c r="I61" i="1" s="1"/>
  <c r="G22" i="12"/>
  <c r="G25" i="12"/>
  <c r="I63" i="1"/>
  <c r="G18" i="15"/>
  <c r="G55" i="14"/>
  <c r="I59" i="1" s="1"/>
  <c r="G28" i="14"/>
  <c r="G8" i="14"/>
  <c r="F39" i="1"/>
  <c r="F45" i="1" s="1"/>
  <c r="G23" i="1" s="1"/>
  <c r="AF66" i="14"/>
  <c r="G43" i="1" s="1"/>
  <c r="I43" i="1" s="1"/>
  <c r="M117" i="13"/>
  <c r="I17" i="1"/>
  <c r="G88" i="13"/>
  <c r="I58" i="1" s="1"/>
  <c r="G84" i="13"/>
  <c r="I55" i="1" s="1"/>
  <c r="G49" i="13"/>
  <c r="I54" i="1" s="1"/>
  <c r="F40" i="1"/>
  <c r="F42" i="1"/>
  <c r="M9" i="15"/>
  <c r="M8" i="15" s="1"/>
  <c r="M13" i="15"/>
  <c r="M12" i="15" s="1"/>
  <c r="AF18" i="15"/>
  <c r="G44" i="1" s="1"/>
  <c r="I44" i="1" s="1"/>
  <c r="M55" i="14"/>
  <c r="M48" i="14"/>
  <c r="M41" i="14"/>
  <c r="M38" i="14" s="1"/>
  <c r="M34" i="14"/>
  <c r="M28" i="14" s="1"/>
  <c r="M17" i="14"/>
  <c r="M8" i="14" s="1"/>
  <c r="M37" i="13"/>
  <c r="M8" i="13"/>
  <c r="AF134" i="13"/>
  <c r="M125" i="13"/>
  <c r="M121" i="13" s="1"/>
  <c r="M115" i="13"/>
  <c r="M114" i="13" s="1"/>
  <c r="M108" i="13"/>
  <c r="M101" i="13" s="1"/>
  <c r="M91" i="13"/>
  <c r="M88" i="13" s="1"/>
  <c r="M54" i="13"/>
  <c r="M49" i="13" s="1"/>
  <c r="M24" i="13"/>
  <c r="AF25" i="12"/>
  <c r="G41" i="1" s="1"/>
  <c r="I41" i="1" s="1"/>
  <c r="M10" i="12"/>
  <c r="M8" i="12" s="1"/>
  <c r="I53" i="1" l="1"/>
  <c r="I18" i="1"/>
  <c r="G66" i="14"/>
  <c r="I52" i="1"/>
  <c r="G134" i="13"/>
  <c r="G39" i="1"/>
  <c r="G42" i="1"/>
  <c r="I42" i="1" s="1"/>
  <c r="G40" i="1"/>
  <c r="I40" i="1" s="1"/>
  <c r="I68" i="1" l="1"/>
  <c r="J57" i="1" s="1"/>
  <c r="I16" i="1"/>
  <c r="I21" i="1" s="1"/>
  <c r="G45" i="1"/>
  <c r="G25" i="1" s="1"/>
  <c r="G28" i="1" s="1"/>
  <c r="I39" i="1"/>
  <c r="I45" i="1" s="1"/>
  <c r="J64" i="1" l="1"/>
  <c r="J65" i="1"/>
  <c r="J66" i="1"/>
  <c r="J67" i="1"/>
  <c r="J60" i="1"/>
  <c r="J52" i="1"/>
  <c r="J55" i="1"/>
  <c r="J56" i="1"/>
  <c r="J62" i="1"/>
  <c r="J63" i="1"/>
  <c r="J61" i="1"/>
  <c r="J59" i="1"/>
  <c r="J53" i="1"/>
  <c r="J58" i="1"/>
  <c r="J54" i="1"/>
  <c r="J44" i="1"/>
  <c r="J39" i="1"/>
  <c r="J45" i="1" s="1"/>
  <c r="J43" i="1"/>
  <c r="J40" i="1"/>
  <c r="J41" i="1"/>
  <c r="J42" i="1"/>
  <c r="A27" i="1"/>
  <c r="A28" i="1" s="1"/>
  <c r="G29" i="1" s="1"/>
  <c r="J68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<sst xmlns="http://schemas.openxmlformats.org/spreadsheetml/2006/main" count="1376" uniqueCount="415">
  <si>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</si>
  <si>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</si>
  <si>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</si>
  <si>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</si>
  <si>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</si>
  <si>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</si>
  <si>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</si>
  <si>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</si>
  <si>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</si>
  <si>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</si>
  <si>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</si>
  <si>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</si>
  <si>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</si>
  <si>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</si>
  <si>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</si>
  <si>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</si>
  <si>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</si>
  <si>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</si>
  <si>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</si>
  <si>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</si>
  <si>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</si>
  <si>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</si>
  <si>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</si>
  <si>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</si>
  <si>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</si>
  <si>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</si>
  <si>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</si>
  <si>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</si>
  <si>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</si>
  <si>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</si>
  <si>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</si>
  <si>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</si>
  <si>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</si>
  <si>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</si>
  <si>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</si>
  <si>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</si>
  <si>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</si>
  <si>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</si>
  <si>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</si>
  <si>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</si>
  <si>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</si>
  <si>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</si>
  <si>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</si>
  <si>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Stavba</t>
  </si>
  <si>
    <t>103</t>
  </si>
  <si>
    <t>Venkovní učebna Charvátská Nová Ves</t>
  </si>
  <si>
    <t>103-01</t>
  </si>
  <si>
    <t>Dodávka venkovní učebny</t>
  </si>
  <si>
    <t>103-02</t>
  </si>
  <si>
    <t>Spodní stavba učebny</t>
  </si>
  <si>
    <t>103-03</t>
  </si>
  <si>
    <t>Zpevněné plochy</t>
  </si>
  <si>
    <t>VRN</t>
  </si>
  <si>
    <t>Vedlejší rozpočtové náklady</t>
  </si>
  <si>
    <t>Celkem za stavbu</t>
  </si>
  <si>
    <t>CZK</t>
  </si>
  <si>
    <t>Rekapitulace dílů</t>
  </si>
  <si>
    <t>Typ dílu</t>
  </si>
  <si>
    <t>1</t>
  </si>
  <si>
    <t>Zemní práce</t>
  </si>
  <si>
    <t>16</t>
  </si>
  <si>
    <t>Přemístění výkopku</t>
  </si>
  <si>
    <t>2</t>
  </si>
  <si>
    <t>Základy a zvláštní zakládání</t>
  </si>
  <si>
    <t>4</t>
  </si>
  <si>
    <t>Vodorovné konstrukce</t>
  </si>
  <si>
    <t>5</t>
  </si>
  <si>
    <t>Komunikace</t>
  </si>
  <si>
    <t>63</t>
  </si>
  <si>
    <t>Podlahy a podlahové konstrukce</t>
  </si>
  <si>
    <t>8</t>
  </si>
  <si>
    <t>Trubní vedení</t>
  </si>
  <si>
    <t>91</t>
  </si>
  <si>
    <t>Doplňující práce na komunikaci</t>
  </si>
  <si>
    <t>99</t>
  </si>
  <si>
    <t>Staveništní přesun hmot</t>
  </si>
  <si>
    <t>711</t>
  </si>
  <si>
    <t>Izolace proti vodě</t>
  </si>
  <si>
    <t>713</t>
  </si>
  <si>
    <t>Izolace tepelné</t>
  </si>
  <si>
    <t>763</t>
  </si>
  <si>
    <t>Dřevostavby</t>
  </si>
  <si>
    <t>M21</t>
  </si>
  <si>
    <t>Elektromontáže</t>
  </si>
  <si>
    <t>M46</t>
  </si>
  <si>
    <t>Zemní práce při montážích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</si>
  <si>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</si>
  <si>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</si>
  <si>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</si>
  <si>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</si>
  <si>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</si>
  <si>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</si>
  <si>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</si>
  <si>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</si>
  <si>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</si>
  <si>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</si>
  <si>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</si>
  <si>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</si>
  <si>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</si>
  <si>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</si>
  <si>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</si>
  <si>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</si>
  <si>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</si>
  <si>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</si>
  <si>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</si>
  <si>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</si>
  <si>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</si>
  <si>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</si>
  <si>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</si>
  <si>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</si>
  <si>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</si>
  <si>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</si>
  <si>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</si>
  <si>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</si>
  <si>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</si>
  <si>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</si>
  <si>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Dodávka a montáž dřevěného skeletu dle statického posudku</t>
  </si>
  <si>
    <t>m3</t>
  </si>
  <si>
    <t>Vlastní</t>
  </si>
  <si>
    <t>Indiv</t>
  </si>
  <si>
    <t>Práce</t>
  </si>
  <si>
    <t>Běžná</t>
  </si>
  <si>
    <t>POL1_7</t>
  </si>
  <si>
    <t>dodávka a montáž soklová část nad terénem RD 0,6m: penetrace, asfaltový modifikovaný pás 4mm perimetr 40mm, Marmolit dekor</t>
  </si>
  <si>
    <t>m2</t>
  </si>
  <si>
    <t>3</t>
  </si>
  <si>
    <t>dodávka a montáž konstrukce obvodové stěny: SM palubka AB Klasik 19mm, jednostranný nátěr 2x barva rošt 60x40mm s mineralní izolací 60mm +parozábrana, KVH 60x120mm s mineralní izolací 120mm + Rigista</t>
  </si>
  <si>
    <t>dodávka a montáž konstrukce příčka: SM palubka AB klasik 19mm, oboustranný nátěr 2x barva</t>
  </si>
  <si>
    <t>dodávka a montáž klempířských výrobků: okapový systém, okapnička RAL</t>
  </si>
  <si>
    <t>ks</t>
  </si>
  <si>
    <t>6</t>
  </si>
  <si>
    <t>dodávka a montáž konstrukce ploché střechy(sklon 5st.): mPVC folie (např. fatrafol 810) barva geotextílie 300g/m2, OSB 18mm, min. izol 240mm, parozábrana, rošt 60x40mm, palubka, nátěr</t>
  </si>
  <si>
    <t>7</t>
  </si>
  <si>
    <t>dodávka a montáž podlahy 1.NP bez podlahové krytiny, lakování, broušení, tmelení, MD podlahová palub OSB, rošt 60x160mm, min. izolace 160mm, asfaltový pás</t>
  </si>
  <si>
    <t>dodávka a montáž oken, HS portálu, venkovních dveří. Materiál: plast profil (VEKA SOFTLINE 82MD) dekor rámu ex. RAL 7016 , in. bílá</t>
  </si>
  <si>
    <t>POL1_</t>
  </si>
  <si>
    <t>9</t>
  </si>
  <si>
    <t>dodávka a montáž konstrukce dřevěné zajížděcího podia</t>
  </si>
  <si>
    <t>10</t>
  </si>
  <si>
    <t>dodávka a montáž konstrukce dřevěných dveří v interiéru SM</t>
  </si>
  <si>
    <t>21</t>
  </si>
  <si>
    <t>dodávka a montáž vnitřních pojezdových okenic(4díly): hliníkový rám s výplní z palubek hliníková kolejnice</t>
  </si>
  <si>
    <t>24</t>
  </si>
  <si>
    <t>dodávka a montáž lavic vč. stolů</t>
  </si>
  <si>
    <t>25</t>
  </si>
  <si>
    <t>D+M vybavení</t>
  </si>
  <si>
    <t>soub</t>
  </si>
  <si>
    <t>M21X01</t>
  </si>
  <si>
    <t>vnitřní elektroinstalace včetně LED osvětlení</t>
  </si>
  <si>
    <t>kpl</t>
  </si>
  <si>
    <t>POL1_9</t>
  </si>
  <si>
    <t>SUM</t>
  </si>
  <si>
    <t>Poznámky uchazeče k zadání</t>
  </si>
  <si>
    <t>POPUZIV</t>
  </si>
  <si>
    <t>END</t>
  </si>
  <si>
    <t>121101101R00</t>
  </si>
  <si>
    <t>Sejmutí ornice s přemístěním do 50 m</t>
  </si>
  <si>
    <t>RTS 24/ II</t>
  </si>
  <si>
    <t>POL1_1</t>
  </si>
  <si>
    <t>10,63*14,125*0,25</t>
  </si>
  <si>
    <t>VV</t>
  </si>
  <si>
    <t>122201101R00</t>
  </si>
  <si>
    <t>Odkopávky nezapažené v hor. 3 do 100 m3</t>
  </si>
  <si>
    <t>výkop pod základovou desku : 10,125*6,63*0,25</t>
  </si>
  <si>
    <t>122201109R00</t>
  </si>
  <si>
    <t>Příplatek za lepivost - odkopávky v hor. 3</t>
  </si>
  <si>
    <t>Odkaz na mn. položky pořadí 2 : 16,78219</t>
  </si>
  <si>
    <t>132201110R00</t>
  </si>
  <si>
    <t>Hloubení rýh š.do 60 cm v hor.3 do 50 m3, STROJNĚ</t>
  </si>
  <si>
    <t>základové pasy : 0,4*0,6*(10,125*2+6,63*3)</t>
  </si>
  <si>
    <t>132201119R00</t>
  </si>
  <si>
    <t>Přípl.za lepivost,hloubení rýh 60 cm,hor.3,STROJNĚ</t>
  </si>
  <si>
    <t>Odkaz na mn. položky pořadí 4 : 9,63360</t>
  </si>
  <si>
    <t>132201210R00</t>
  </si>
  <si>
    <t>Hloubení rýh š.do 200 cm hor.3 do 50 m3,STROJNĚ</t>
  </si>
  <si>
    <t>vodovod : 1*1,2*40</t>
  </si>
  <si>
    <t>kanalizace : 1*1,5*23</t>
  </si>
  <si>
    <t>132201219R00</t>
  </si>
  <si>
    <t>Přípl.za lepivost,hloubení rýh 200cm,hor.3,STROJNĚ</t>
  </si>
  <si>
    <t>Odkaz na mn. položky pořadí 6 : 82,50000</t>
  </si>
  <si>
    <t>174101101R00</t>
  </si>
  <si>
    <t>Zásyp jam, rýh, šachet se zhutněním</t>
  </si>
  <si>
    <t>kolem objektu : 6,6*2*0,2+12,1*2*0,2</t>
  </si>
  <si>
    <t>vodovod : 1*0,75*40</t>
  </si>
  <si>
    <t>kanalizace : 1*1,05*23</t>
  </si>
  <si>
    <t>175101101RT2</t>
  </si>
  <si>
    <t>Obsyp potrubí bez prohození sypaniny s dodáním štěrkopísku frakce 0 - 22 mm</t>
  </si>
  <si>
    <t>Odkaz na mn. položky pořadí 33 : 13,00000*0,35</t>
  </si>
  <si>
    <t>Odkaz na mn. položky pořadí 37 : 40,00000*0,35</t>
  </si>
  <si>
    <t>181101111R00</t>
  </si>
  <si>
    <t>Úprava pláně v zářezech se zhutněním</t>
  </si>
  <si>
    <t>10,1*6,6</t>
  </si>
  <si>
    <t>182001111R00</t>
  </si>
  <si>
    <t>Plošná úprava terénu, nerovnosti do 10 cm v rovině</t>
  </si>
  <si>
    <t>kolem objektu : 6,6*2*2+12,1*2*2</t>
  </si>
  <si>
    <t>Odkaz na mn. položky pořadí 33 : 13,00000*2</t>
  </si>
  <si>
    <t>Odkaz na mn. položky pořadí 37 : 40,00000*2</t>
  </si>
  <si>
    <t>162701105R00</t>
  </si>
  <si>
    <t>Vodorovné přemístění výkopku z hor.1-4 do 10000 m</t>
  </si>
  <si>
    <t>Odkaz na mn. položky pořadí 8 : 61,63000*-1</t>
  </si>
  <si>
    <t>167101101R00</t>
  </si>
  <si>
    <t>Nakládání výkopku z hor. 1 ÷ 4 v množství do 100 m3</t>
  </si>
  <si>
    <t>Odkaz na mn. položky pořadí 12 : 47,28579</t>
  </si>
  <si>
    <t>171201201R00</t>
  </si>
  <si>
    <t>Uložení sypaniny na skl.-sypanina na výšku přes 2m</t>
  </si>
  <si>
    <t>199000005R00</t>
  </si>
  <si>
    <t>Poplatek za skládku zeminy 1- 4, č. dle katal. odpadů 17 05 04</t>
  </si>
  <si>
    <t>t</t>
  </si>
  <si>
    <t>Odkaz na mn. položky pořadí 12 : 47,28579*1,8</t>
  </si>
  <si>
    <t>212753115R00</t>
  </si>
  <si>
    <t>Montáž ohebné dren. trubky do rýhy DN 125,bez lože</t>
  </si>
  <si>
    <t>m</t>
  </si>
  <si>
    <t>4,9*9+1,5*4</t>
  </si>
  <si>
    <t>212971110R00</t>
  </si>
  <si>
    <t>Opláštění trativodů z geotext., do sklonu 1:2,5</t>
  </si>
  <si>
    <t>Odkaz na mn. položky pořadí 16 : 50,10000*0,7</t>
  </si>
  <si>
    <t>271571111R00</t>
  </si>
  <si>
    <t>Polštář základu ze štěrkopísku tříděného</t>
  </si>
  <si>
    <t>5,28*5,93*0,25</t>
  </si>
  <si>
    <t>3,845*5,93*0,25</t>
  </si>
  <si>
    <t>273321411R00</t>
  </si>
  <si>
    <t>Železobeton základových desek C 25/30</t>
  </si>
  <si>
    <t>základová deska tl. 125mm : 10,025*6,53*0,125</t>
  </si>
  <si>
    <t>273351215R00</t>
  </si>
  <si>
    <t>Bednění stěn základových desek - zřízení</t>
  </si>
  <si>
    <t>(10,125*2+6,7*2)*0,2</t>
  </si>
  <si>
    <t>273351216R00</t>
  </si>
  <si>
    <t>Bednění stěn základových desek - odstranění</t>
  </si>
  <si>
    <t>Odkaz na mn. položky pořadí 20 : 6,73000</t>
  </si>
  <si>
    <t>273362021R00</t>
  </si>
  <si>
    <t>Výztuž základových desek ze svařovaných sití KARI</t>
  </si>
  <si>
    <t>KARI 150/150/6 : 6,6*10,1*5,8*0,001*2 : 6,6*10,1*3,5*0,001*2</t>
  </si>
  <si>
    <t>Koeficient Koeficient přeložení: 0,5</t>
  </si>
  <si>
    <t>274272140RT4</t>
  </si>
  <si>
    <t>Zdivo základové z bednicích tvárnic, tl. 300 mm výplň tvárnic betonem C 20/25</t>
  </si>
  <si>
    <t>základové pasy : 0,25*(10*2+6,55*3)</t>
  </si>
  <si>
    <t>274313621R00</t>
  </si>
  <si>
    <t xml:space="preserve">Beton základových pasů prostý C 20/25 </t>
  </si>
  <si>
    <t>Koeficient Koeficient ztratné pro lití bez bednění: 0,05</t>
  </si>
  <si>
    <t>274354032R00</t>
  </si>
  <si>
    <t>Bednění kruhových prostupů základem do 0,05 m2, dl. 0,5 m</t>
  </si>
  <si>
    <t>kus</t>
  </si>
  <si>
    <t>274361821R00</t>
  </si>
  <si>
    <t>Výztuž základových pasů z betonářské oceli  B500B (10 505)</t>
  </si>
  <si>
    <t>Odkaz na mn. položky pořadí 23 : 9,91267*0,015</t>
  </si>
  <si>
    <t>Odkaz na mn. položky pořadí 24 : 10,11520*0,05</t>
  </si>
  <si>
    <t>289970111R00</t>
  </si>
  <si>
    <t>Vrstva geotextilie Geofiltex 300g/m2</t>
  </si>
  <si>
    <t>5,8*6,5*2</t>
  </si>
  <si>
    <t>4,4*6,5*2</t>
  </si>
  <si>
    <t>28611224.AR</t>
  </si>
  <si>
    <t>Trubka PVC drenážní flexibilní d 125 mm</t>
  </si>
  <si>
    <t>SPCM</t>
  </si>
  <si>
    <t>Specifikace</t>
  </si>
  <si>
    <t>POL3_</t>
  </si>
  <si>
    <t>Odkaz na mn. položky pořadí 16 : 50,10000</t>
  </si>
  <si>
    <t>Koeficient : 0,1</t>
  </si>
  <si>
    <t>69366077R</t>
  </si>
  <si>
    <t>Geotextilie netkaná Geofiltex 63/30 T ÚV, 300 g/m2</t>
  </si>
  <si>
    <t>Odkaz na mn. položky pořadí 17 : 35,07000</t>
  </si>
  <si>
    <t>Koeficient : 0,2</t>
  </si>
  <si>
    <t>451572111R00</t>
  </si>
  <si>
    <t>Lože pod potrubí z kameniva těženého 0 - 4 mm</t>
  </si>
  <si>
    <t>Odkaz na mn. položky pořadí 33 : 13,00000*0,1</t>
  </si>
  <si>
    <t>Odkaz na mn. položky pořadí 37 : 40,00000*0,1</t>
  </si>
  <si>
    <t>899721111R00</t>
  </si>
  <si>
    <t>Fólie výstražná z PVC bílá, šířka 22 cm</t>
  </si>
  <si>
    <t>23+40</t>
  </si>
  <si>
    <t>899731113R00</t>
  </si>
  <si>
    <t>Vodič signalizační CYY 4 mm2</t>
  </si>
  <si>
    <t>11+40</t>
  </si>
  <si>
    <t>721176222R00</t>
  </si>
  <si>
    <t>Potrubí KG svodné (ležaté) v zemi, D 110 x 3,2 mm</t>
  </si>
  <si>
    <t>13</t>
  </si>
  <si>
    <t>721242110RT1</t>
  </si>
  <si>
    <t>Lapač střešních splavenin PP HL600, kloub zápachová klapka, koš na listí, DN 100 mm</t>
  </si>
  <si>
    <t>8RX01</t>
  </si>
  <si>
    <t>D+M přečerpávací stanice vč. vybavení a poklopu a výtlačného potrubí</t>
  </si>
  <si>
    <t>Kalkul</t>
  </si>
  <si>
    <t>8XR02</t>
  </si>
  <si>
    <t>Přemístění stávající revizní šachty</t>
  </si>
  <si>
    <t>722200002RA0</t>
  </si>
  <si>
    <t>Vodovod, potrubí polyetylenové D 40 x 4,3 mm</t>
  </si>
  <si>
    <t>Agregovaná položka</t>
  </si>
  <si>
    <t>POL2_</t>
  </si>
  <si>
    <t>998011001R00</t>
  </si>
  <si>
    <t>Přesun hmot pro budovy zděné výšky do 6 m</t>
  </si>
  <si>
    <t>711111001RZ1</t>
  </si>
  <si>
    <t xml:space="preserve">Provedení izolace proti vlhkosti na ploše vodorovné, 1x asfaltovým penetračním nátěrem včetně dodávky asfaltového penetračního laku </t>
  </si>
  <si>
    <t>10,1*6,61</t>
  </si>
  <si>
    <t>711112001RZ1</t>
  </si>
  <si>
    <t>Provedení izolace proti vlhkosti na ploše svislé, 1x asfaltovým penetračním nátěr včetně dodávky asfaltového laku</t>
  </si>
  <si>
    <t>0,6*(10,1*2+6,61*2)</t>
  </si>
  <si>
    <t>711141559RY2</t>
  </si>
  <si>
    <t>Provedení izolace proti vlhkosti na ploše vodorovné, asfaltovými pásy přitavením 1 vrstva - včetně dod. Glastek 40 special mineral</t>
  </si>
  <si>
    <t>Odkaz na mn. položky pořadí 39 : 66,76100</t>
  </si>
  <si>
    <t>711142559RY2</t>
  </si>
  <si>
    <t>Provedení izolace proti vlhkosti na ploše svislé, asfaltovými pásy přitavením 1 vrstva - včetně dod. Glastek 40 special mineral</t>
  </si>
  <si>
    <t>Odkaz na mn. položky pořadí 40 : 20,05200</t>
  </si>
  <si>
    <t>711823121RT2</t>
  </si>
  <si>
    <t>Montáž nopové fólie svisle včetně dodávky fólie DELTA MS DRAIN</t>
  </si>
  <si>
    <t>(10*2+6,5*2)*1,2</t>
  </si>
  <si>
    <t>711823129RT2</t>
  </si>
  <si>
    <t>Montáž ukončovací lišty k nopové fólii včetně dodávky lišty DELTA-MS PROFIL</t>
  </si>
  <si>
    <t>(10*2+6,5*2)</t>
  </si>
  <si>
    <t>713191100RT9</t>
  </si>
  <si>
    <t>Položení separační fólie včetně dodávky PE fólie</t>
  </si>
  <si>
    <t>10,125*6,65</t>
  </si>
  <si>
    <t>210220021RT1</t>
  </si>
  <si>
    <t>Vedení uzemňovací v zemi FeZn do 120 mm2 vč.svorek včetně pásku FeZn 30 x 4 mm</t>
  </si>
  <si>
    <t>10,2*2+6,7*3</t>
  </si>
  <si>
    <t>210220361RT1</t>
  </si>
  <si>
    <t>Zemnič tyčový, zaražení a připojení, do 2 m včetně dodávky tyče ZT 2,0   2000 mm</t>
  </si>
  <si>
    <t>230191003R00</t>
  </si>
  <si>
    <t>Uložení chráničky ve výkopu PE 40x3,0mm</t>
  </si>
  <si>
    <t>460200163R00</t>
  </si>
  <si>
    <t>Výkop kabelové rýhy 35/80 cm  hor.3</t>
  </si>
  <si>
    <t>460420018RT1</t>
  </si>
  <si>
    <t>Zřízení kabelového lože v rýze š.do 35 cm z písku tloušťka vrstvy 15 cm</t>
  </si>
  <si>
    <t>460510311R00</t>
  </si>
  <si>
    <t>Chránička kabelová dělená Sitel, DN 110 mm</t>
  </si>
  <si>
    <t>460570163R00</t>
  </si>
  <si>
    <t>Zához rýhy 35/80 cm, hornina třídy 3, se zhutněním</t>
  </si>
  <si>
    <t>460600001RT8</t>
  </si>
  <si>
    <t>Naložení a odvoz zeminy odvoz na vzdálenost 10000 m</t>
  </si>
  <si>
    <t>7*0,35*0,15</t>
  </si>
  <si>
    <t>650125721RT2</t>
  </si>
  <si>
    <t>Uložení kabelu Cu 4 x 16 mm2 volně včetně dodávky kabelu CYKY 4 x 16 mm2</t>
  </si>
  <si>
    <t>3457114700R</t>
  </si>
  <si>
    <t>Trubka kabelová chránička KOPOFLEX KF 09040</t>
  </si>
  <si>
    <t>OPN</t>
  </si>
  <si>
    <t>POL13_0</t>
  </si>
  <si>
    <t>Odkaz na mn. položky pořadí 53 : 0,36750*1,8</t>
  </si>
  <si>
    <t>Odkaz na mn. položky pořadí 13 : 74,36000*0,25</t>
  </si>
  <si>
    <t>Odkaz na mn. položky pořadí 17 : 18,20000*0,25</t>
  </si>
  <si>
    <t>Odkaz na mn. položky pořadí 13 : 74,36000*0,3</t>
  </si>
  <si>
    <t>Odkaz na mn. položky pořadí 2 : 26,85800</t>
  </si>
  <si>
    <t>Odkaz na mn. položky pořadí 20 : 59,40000*0,03</t>
  </si>
  <si>
    <t>180402111R00</t>
  </si>
  <si>
    <t>Založení trávníku parkového výsevem v rovině</t>
  </si>
  <si>
    <t>Odkaz na mn. položky pořadí 7 : 118,80000</t>
  </si>
  <si>
    <t>Úprava pláně v zářezech se zhutněním - ručně</t>
  </si>
  <si>
    <t>Odkaz na mn. položky pořadí 13 : 74,36000</t>
  </si>
  <si>
    <t>Odkaz na mn. položky pořadí 17 : 18,20000</t>
  </si>
  <si>
    <t>Odkaz na mn. položky pořadí 20 : 59,40000*2</t>
  </si>
  <si>
    <t>00572400R</t>
  </si>
  <si>
    <t>Směs travní parková I. běžná zátěž PROFI</t>
  </si>
  <si>
    <t>kg</t>
  </si>
  <si>
    <t>Odkaz na mn. položky pořadí 5 : 118,80000*0,05</t>
  </si>
  <si>
    <t>Odkaz na mn. položky pořadí 4 : 1,78200*-1</t>
  </si>
  <si>
    <t>Odkaz na mn. položky pořadí 9 : 25,07600</t>
  </si>
  <si>
    <t>Odkaz na mn. položky pořadí 9 : 25,07600*1,8</t>
  </si>
  <si>
    <t>564861111R00</t>
  </si>
  <si>
    <t>Podklad ze štěrkodrti po zhutnění tloušťky 20 cm</t>
  </si>
  <si>
    <t>(11,7+11,7+10,4)*2,2</t>
  </si>
  <si>
    <t>596215021R00</t>
  </si>
  <si>
    <t>Kladení zámkové dlažby tl. 6 cm do drtě tl. 4 cm</t>
  </si>
  <si>
    <t>(11,5+11,5+10,2)*2</t>
  </si>
  <si>
    <t>596291111R00</t>
  </si>
  <si>
    <t>Řezání zámkové dlažby tl. 60 mm</t>
  </si>
  <si>
    <t>15</t>
  </si>
  <si>
    <t>5924511900R</t>
  </si>
  <si>
    <t>Dlažba HOLLAND III 200 x 200 x 60 mm přírodní</t>
  </si>
  <si>
    <t>POL3_0</t>
  </si>
  <si>
    <t>Odkaz na mn. položky pořadí 14 : 66,40000</t>
  </si>
  <si>
    <t>Koeficient : 0,05</t>
  </si>
  <si>
    <t>639571115R00</t>
  </si>
  <si>
    <t>Podklad pod okapový chodník ze štěrku tl. 150 mm</t>
  </si>
  <si>
    <t>0,5*(7,1*2+11,1*2)</t>
  </si>
  <si>
    <t>639571210R00</t>
  </si>
  <si>
    <t>Kačírek pro okapový chodník tl. 100 mm</t>
  </si>
  <si>
    <t>639571311R00</t>
  </si>
  <si>
    <t>Okapový chodník - textilie proti prorůstání 45g/m2</t>
  </si>
  <si>
    <t>916661111R00</t>
  </si>
  <si>
    <t>Osazení park. obrubníků do lože z C 12/15 s opěrou</t>
  </si>
  <si>
    <t>9,5+11,5+2+7,1*2+11,1*2</t>
  </si>
  <si>
    <t>918101111R00</t>
  </si>
  <si>
    <t>Lože pod obrubníky nebo obruby dlažeb z C 12/15</t>
  </si>
  <si>
    <t>Odkaz na mn. položky pořadí 20 : 59,40000*0,045</t>
  </si>
  <si>
    <t>59217001R</t>
  </si>
  <si>
    <t>Obrubník parkový betonový 100 x 250 x 1000 mm přírodní</t>
  </si>
  <si>
    <t>Odkaz na mn. položky pořadí 20 : 59,40000</t>
  </si>
  <si>
    <t>Koeficient : 0,02</t>
  </si>
  <si>
    <t>998223011R00</t>
  </si>
  <si>
    <t>Přesun hmot, pozemní komunikace, kryt dlážděný</t>
  </si>
  <si>
    <t>Přesun hmot</t>
  </si>
  <si>
    <t>POL7_1</t>
  </si>
  <si>
    <t>005121 R</t>
  </si>
  <si>
    <t>Zařízení, předání a převzetí staveniště</t>
  </si>
  <si>
    <t>Soubor</t>
  </si>
  <si>
    <t>005124010R</t>
  </si>
  <si>
    <t>Koordinační činnost</t>
  </si>
  <si>
    <t>00523  R</t>
  </si>
  <si>
    <t>inženýring</t>
  </si>
  <si>
    <t>005211010R</t>
  </si>
  <si>
    <t>Bezpečnostní a hygienická opatření na staveništi</t>
  </si>
  <si>
    <t>hod</t>
  </si>
  <si>
    <t>005241010R</t>
  </si>
  <si>
    <t>Dokumentace skutečného provedení</t>
  </si>
  <si>
    <t>005241011R</t>
  </si>
  <si>
    <t>Geodetické zaměření</t>
  </si>
  <si>
    <t>VN02</t>
  </si>
  <si>
    <t>Mimostaveništní doprava</t>
  </si>
  <si>
    <t>Město Břeclav</t>
  </si>
  <si>
    <t>Náměstí T.G.Masaryka 42/3, Břeclav</t>
  </si>
  <si>
    <t>690 02</t>
  </si>
  <si>
    <t>VENKOVNÍ UČEBNA CHARVATSKÁ NOVÁ VES, PARC.Č. 388/1</t>
  </si>
  <si>
    <t>Dominik Ševčík</t>
  </si>
  <si>
    <t>EduVision s.r.o.</t>
  </si>
  <si>
    <t>Purkyňova 649/127, BRNO - Medlánky</t>
  </si>
  <si>
    <t>612 00</t>
  </si>
  <si>
    <t>CZ17803039</t>
  </si>
  <si>
    <t>00283061</t>
  </si>
  <si>
    <t>CZ00283061</t>
  </si>
  <si>
    <t xml:space="preserve">Brně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</si>
</sst>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b/>
      <sz val="9"/>
      <name val="Purist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8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18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0" fontId="20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14" fontId="8" fillId="0" borderId="6" xfId="0" applyNumberFormat="1" applyFont="1" applyBorder="1" applyAlignment="1">
      <alignment vertical="top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197" t="s">
        <v>41</v>
      </c>
      <c r="B2" s="197"/>
      <c r="C2" s="197"/>
      <c r="D2" s="197"/>
      <c r="E2" s="197"/>
      <c r="F2" s="197"/>
      <c r="G2" s="19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16" zoomScaleNormal="100" zoomScaleSheetLayoutView="75" workbookViewId="0">
      <selection activeCell="M33" sqref="M33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231" t="s">
        <v>4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>
      <c r="A2" s="2"/>
      <c r="B2" s="75" t="s">
        <v>24</v>
      </c>
      <c r="C2" s="76"/>
      <c r="D2" s="77"/>
      <c r="E2" s="237" t="s">
        <v>45</v>
      </c>
      <c r="F2" s="238"/>
      <c r="G2" s="238"/>
      <c r="H2" s="238"/>
      <c r="I2" s="238"/>
      <c r="J2" s="239"/>
      <c r="O2" s="1"/>
    </row>
    <row r="3" spans="1:15" ht="27" hidden="1" customHeight="1">
      <c r="A3" s="2"/>
      <c r="B3" s="78"/>
      <c r="C3" s="76"/>
      <c r="D3" s="79"/>
      <c r="E3" s="240"/>
      <c r="F3" s="241"/>
      <c r="G3" s="241"/>
      <c r="H3" s="241"/>
      <c r="I3" s="241"/>
      <c r="J3" s="242"/>
    </row>
    <row r="4" spans="1:15" ht="23.25" customHeight="1">
      <c r="A4" s="2"/>
      <c r="B4" s="80"/>
      <c r="C4" s="81"/>
      <c r="D4" s="82"/>
      <c r="E4" s="221"/>
      <c r="F4" s="221"/>
      <c r="G4" s="221"/>
      <c r="H4" s="221"/>
      <c r="I4" s="221"/>
      <c r="J4" s="222"/>
    </row>
    <row r="5" spans="1:15" ht="24" customHeight="1">
      <c r="A5" s="2"/>
      <c r="B5" s="31" t="s">
        <v>23</v>
      </c>
      <c r="D5" s="225" t="s">
        <v>403</v>
      </c>
      <c r="E5" s="226"/>
      <c r="F5" s="226"/>
      <c r="G5" s="226"/>
      <c r="H5" s="18" t="s">
        <v>42</v>
      </c>
      <c r="I5" s="195" t="s">
        <v>412</v>
      </c>
      <c r="J5" s="8"/>
    </row>
    <row r="6" spans="1:15" ht="15.75" customHeight="1">
      <c r="A6" s="2"/>
      <c r="B6" s="28"/>
      <c r="C6" s="55"/>
      <c r="D6" s="227" t="s">
        <v>404</v>
      </c>
      <c r="E6" s="228"/>
      <c r="F6" s="228"/>
      <c r="G6" s="228"/>
      <c r="H6" s="18" t="s">
        <v>36</v>
      </c>
      <c r="I6" s="22" t="s">
        <v>413</v>
      </c>
      <c r="J6" s="8"/>
    </row>
    <row r="7" spans="1:15" ht="15.75" customHeight="1">
      <c r="A7" s="2"/>
      <c r="B7" s="29"/>
      <c r="C7" s="56"/>
      <c r="D7" s="53" t="s">
        <v>405</v>
      </c>
      <c r="E7" s="229"/>
      <c r="F7" s="230"/>
      <c r="G7" s="230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244" t="s">
        <v>408</v>
      </c>
      <c r="E11" s="244"/>
      <c r="F11" s="244"/>
      <c r="G11" s="244"/>
      <c r="H11" s="18" t="s">
        <v>42</v>
      </c>
      <c r="I11" s="83">
        <v>17803039</v>
      </c>
      <c r="J11" s="8"/>
    </row>
    <row r="12" spans="1:15" ht="15.75" customHeight="1">
      <c r="A12" s="2"/>
      <c r="B12" s="28"/>
      <c r="C12" s="55"/>
      <c r="D12" s="220" t="s">
        <v>409</v>
      </c>
      <c r="E12" s="220"/>
      <c r="F12" s="220"/>
      <c r="G12" s="220"/>
      <c r="H12" s="18" t="s">
        <v>36</v>
      </c>
      <c r="I12" s="83" t="s">
        <v>411</v>
      </c>
      <c r="J12" s="8"/>
    </row>
    <row r="13" spans="1:15" ht="15.75" customHeight="1">
      <c r="A13" s="2"/>
      <c r="B13" s="29"/>
      <c r="C13" s="56"/>
      <c r="D13" s="84" t="s">
        <v>410</v>
      </c>
      <c r="E13" s="223"/>
      <c r="F13" s="224"/>
      <c r="G13" s="224"/>
      <c r="H13" s="19"/>
      <c r="I13" s="23"/>
      <c r="J13" s="34"/>
    </row>
    <row r="14" spans="1:15" ht="24" customHeight="1">
      <c r="A14" s="2"/>
      <c r="B14" s="43" t="s">
        <v>22</v>
      </c>
      <c r="C14" s="58" t="s">
        <v>407</v>
      </c>
      <c r="D14" s="59"/>
      <c r="E14" s="194" t="s">
        <v>406</v>
      </c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0"/>
      <c r="D15" s="54"/>
      <c r="E15" s="243"/>
      <c r="F15" s="243"/>
      <c r="G15" s="245"/>
      <c r="H15" s="245"/>
      <c r="I15" s="245" t="s">
        <v>31</v>
      </c>
      <c r="J15" s="246"/>
    </row>
    <row r="16" spans="1:15" ht="23.25" customHeight="1">
      <c r="A16" s="141" t="s">
        <v>26</v>
      </c>
      <c r="B16" s="38" t="s">
        <v>26</v>
      </c>
      <c r="C16" s="61"/>
      <c r="D16" s="62"/>
      <c r="E16" s="209"/>
      <c r="F16" s="210"/>
      <c r="G16" s="209"/>
      <c r="H16" s="210"/>
      <c r="I16" s="209">
        <f>SUMIF(F52:F67,A16,I52:I67)+SUMIF(F52:F67,"PSU",I52:I67)</f>
        <v>0</v>
      </c>
      <c r="J16" s="211"/>
    </row>
    <row r="17" spans="1:10" ht="23.25" customHeight="1">
      <c r="A17" s="141" t="s">
        <v>27</v>
      </c>
      <c r="B17" s="38" t="s">
        <v>27</v>
      </c>
      <c r="C17" s="61"/>
      <c r="D17" s="62"/>
      <c r="E17" s="209"/>
      <c r="F17" s="210"/>
      <c r="G17" s="209"/>
      <c r="H17" s="210"/>
      <c r="I17" s="209">
        <f>SUMIF(F52:F67,A17,I52:I67)</f>
        <v>0</v>
      </c>
      <c r="J17" s="211"/>
    </row>
    <row r="18" spans="1:10" ht="23.25" customHeight="1">
      <c r="A18" s="141" t="s">
        <v>28</v>
      </c>
      <c r="B18" s="38" t="s">
        <v>28</v>
      </c>
      <c r="C18" s="61"/>
      <c r="D18" s="62"/>
      <c r="E18" s="209"/>
      <c r="F18" s="210"/>
      <c r="G18" s="209"/>
      <c r="H18" s="210"/>
      <c r="I18" s="209">
        <f>SUMIF(F52:F67,A18,I52:I67)</f>
        <v>0</v>
      </c>
      <c r="J18" s="211"/>
    </row>
    <row r="19" spans="1:10" ht="23.25" customHeight="1">
      <c r="A19" s="141" t="s">
        <v>86</v>
      </c>
      <c r="B19" s="38" t="s">
        <v>29</v>
      </c>
      <c r="C19" s="61"/>
      <c r="D19" s="62"/>
      <c r="E19" s="209"/>
      <c r="F19" s="210"/>
      <c r="G19" s="209"/>
      <c r="H19" s="210"/>
      <c r="I19" s="209">
        <f>SUMIF(F52:F67,A19,I52:I67)</f>
        <v>0</v>
      </c>
      <c r="J19" s="211"/>
    </row>
    <row r="20" spans="1:10" ht="23.25" customHeight="1">
      <c r="A20" s="141" t="s">
        <v>87</v>
      </c>
      <c r="B20" s="38" t="s">
        <v>30</v>
      </c>
      <c r="C20" s="61"/>
      <c r="D20" s="62"/>
      <c r="E20" s="209"/>
      <c r="F20" s="210"/>
      <c r="G20" s="209"/>
      <c r="H20" s="210"/>
      <c r="I20" s="209">
        <f>SUMIF(F52:F67,A20,I52:I67)</f>
        <v>0</v>
      </c>
      <c r="J20" s="211"/>
    </row>
    <row r="21" spans="1:10" ht="23.25" customHeight="1">
      <c r="A21" s="2"/>
      <c r="B21" s="48" t="s">
        <v>31</v>
      </c>
      <c r="C21" s="63"/>
      <c r="D21" s="64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>
      <c r="A22" s="2"/>
      <c r="B22" s="42" t="s">
        <v>35</v>
      </c>
      <c r="C22" s="61"/>
      <c r="D22" s="62"/>
      <c r="E22" s="65"/>
      <c r="F22" s="39"/>
      <c r="G22" s="33"/>
      <c r="H22" s="33"/>
      <c r="I22" s="33"/>
      <c r="J22" s="40"/>
    </row>
    <row r="23" spans="1:10" ht="23.25" customHeight="1">
      <c r="A23" s="2"/>
      <c r="B23" s="38" t="s">
        <v>13</v>
      </c>
      <c r="C23" s="61"/>
      <c r="D23" s="62"/>
      <c r="E23" s="66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hidden="1" customHeight="1">
      <c r="A24" s="2"/>
      <c r="B24" s="38" t="s">
        <v>14</v>
      </c>
      <c r="C24" s="61"/>
      <c r="D24" s="62"/>
      <c r="E24" s="66">
        <f>SazbaDPH1</f>
        <v>12</v>
      </c>
      <c r="F24" s="39" t="s">
        <v>0</v>
      </c>
      <c r="G24" s="205">
        <v>0</v>
      </c>
      <c r="H24" s="206"/>
      <c r="I24" s="206"/>
      <c r="J24" s="40" t="str">
        <f t="shared" si="0"/>
        <v>CZK</v>
      </c>
    </row>
    <row r="25" spans="1:10" ht="23.25" customHeight="1">
      <c r="A25" s="2"/>
      <c r="B25" s="38" t="s">
        <v>15</v>
      </c>
      <c r="C25" s="61"/>
      <c r="D25" s="62"/>
      <c r="E25" s="66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hidden="1" customHeight="1">
      <c r="A26" s="2"/>
      <c r="B26" s="32" t="s">
        <v>16</v>
      </c>
      <c r="C26" s="67"/>
      <c r="D26" s="54"/>
      <c r="E26" s="68">
        <f>SazbaDPH2</f>
        <v>21</v>
      </c>
      <c r="F26" s="30" t="s">
        <v>0</v>
      </c>
      <c r="G26" s="234">
        <v>992858.83</v>
      </c>
      <c r="H26" s="235"/>
      <c r="I26" s="235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5</v>
      </c>
      <c r="C27" s="69"/>
      <c r="D27" s="70"/>
      <c r="E27" s="69"/>
      <c r="F27" s="16"/>
      <c r="G27" s="236"/>
      <c r="H27" s="236"/>
      <c r="I27" s="236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14" t="s">
        <v>25</v>
      </c>
      <c r="C28" s="115"/>
      <c r="D28" s="115"/>
      <c r="E28" s="116"/>
      <c r="F28" s="117"/>
      <c r="G28" s="214">
        <f>ZakladDPHZakl+Zaokrouhleni</f>
        <v>0</v>
      </c>
      <c r="H28" s="215"/>
      <c r="I28" s="215"/>
      <c r="J28" s="118" t="str">
        <f t="shared" si="0"/>
        <v>CZK</v>
      </c>
    </row>
    <row r="29" spans="1:10" ht="27.75" hidden="1" customHeight="1" thickBot="1">
      <c r="A29" s="2"/>
      <c r="B29" s="114" t="s">
        <v>37</v>
      </c>
      <c r="C29" s="119"/>
      <c r="D29" s="119"/>
      <c r="E29" s="119"/>
      <c r="F29" s="120"/>
      <c r="G29" s="214">
        <f>ZakladDPHSni+DPHSni+ZakladDPHZakl+DPHZakl+Zaokrouhleni</f>
        <v>992858.83</v>
      </c>
      <c r="H29" s="214"/>
      <c r="I29" s="214"/>
      <c r="J29" s="121" t="s">
        <v>55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1" t="s">
        <v>12</v>
      </c>
      <c r="D32" s="72" t="s">
        <v>414</v>
      </c>
      <c r="E32" s="72"/>
      <c r="F32" s="15" t="s">
        <v>11</v>
      </c>
      <c r="G32" s="196">
        <v>45616</v>
      </c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3"/>
      <c r="D34" s="216"/>
      <c r="E34" s="217"/>
      <c r="G34" s="218"/>
      <c r="H34" s="219"/>
      <c r="I34" s="219"/>
      <c r="J34" s="25"/>
    </row>
    <row r="35" spans="1:10" ht="12.75" customHeight="1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>
      <c r="A36" s="11"/>
      <c r="B36" s="11"/>
      <c r="C36" s="74"/>
      <c r="D36" s="74"/>
      <c r="E36" s="74"/>
      <c r="F36" s="12"/>
      <c r="G36" s="12"/>
      <c r="H36" s="12"/>
      <c r="I36" s="12"/>
      <c r="J36" s="13"/>
    </row>
    <row r="37" spans="1:10" ht="27" customHeight="1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customHeight="1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5" t="s">
        <v>1</v>
      </c>
      <c r="J38" s="96" t="s">
        <v>0</v>
      </c>
    </row>
    <row r="39" spans="1:10" ht="25.5" hidden="1" customHeight="1">
      <c r="A39" s="86">
        <v>1</v>
      </c>
      <c r="B39" s="97" t="s">
        <v>43</v>
      </c>
      <c r="C39" s="200"/>
      <c r="D39" s="200"/>
      <c r="E39" s="200"/>
      <c r="F39" s="98">
        <f>'103 103-01 Pol'!AE25+'103 103-02 Pol'!AE134+'103 103-03 Pol'!AE66+'103 VRN Pol'!AE18</f>
        <v>0</v>
      </c>
      <c r="G39" s="99">
        <f>'103 103-01 Pol'!AF25+'103 103-02 Pol'!AF134+'103 103-03 Pol'!AF66+'103 VRN Pol'!AF18</f>
        <v>0</v>
      </c>
      <c r="H39" s="100"/>
      <c r="I39" s="101">
        <f t="shared" ref="I39:I44" si="1">F39+G39+H39</f>
        <v>0</v>
      </c>
      <c r="J39" s="102" t="str">
        <f t="shared" ref="J39:J44" si="2">IF(CenaCelkemVypocet=0,"",I39/CenaCelkemVypocet*100)</f>
        <v/>
      </c>
    </row>
    <row r="40" spans="1:10" ht="25.5" customHeight="1">
      <c r="A40" s="86">
        <v>2</v>
      </c>
      <c r="B40" s="103" t="s">
        <v>44</v>
      </c>
      <c r="C40" s="203" t="s">
        <v>45</v>
      </c>
      <c r="D40" s="203"/>
      <c r="E40" s="203"/>
      <c r="F40" s="104">
        <f>'103 103-01 Pol'!AE25+'103 103-02 Pol'!AE134+'103 103-03 Pol'!AE66+'103 VRN Pol'!AE18</f>
        <v>0</v>
      </c>
      <c r="G40" s="105">
        <f>'103 103-01 Pol'!AF25+'103 103-02 Pol'!AF134+'103 103-03 Pol'!AF66+'103 VRN Pol'!AF18</f>
        <v>0</v>
      </c>
      <c r="H40" s="105"/>
      <c r="I40" s="106">
        <f t="shared" si="1"/>
        <v>0</v>
      </c>
      <c r="J40" s="107" t="str">
        <f t="shared" si="2"/>
        <v/>
      </c>
    </row>
    <row r="41" spans="1:10" ht="25.5" customHeight="1">
      <c r="A41" s="86">
        <v>3</v>
      </c>
      <c r="B41" s="108" t="s">
        <v>46</v>
      </c>
      <c r="C41" s="200" t="s">
        <v>47</v>
      </c>
      <c r="D41" s="200"/>
      <c r="E41" s="200"/>
      <c r="F41" s="109">
        <f>'103 103-01 Pol'!AE25</f>
        <v>0</v>
      </c>
      <c r="G41" s="100">
        <f>'103 103-01 Pol'!AF25</f>
        <v>0</v>
      </c>
      <c r="H41" s="100"/>
      <c r="I41" s="101">
        <f t="shared" si="1"/>
        <v>0</v>
      </c>
      <c r="J41" s="102" t="str">
        <f t="shared" si="2"/>
        <v/>
      </c>
    </row>
    <row r="42" spans="1:10" ht="25.5" customHeight="1">
      <c r="A42" s="86">
        <v>3</v>
      </c>
      <c r="B42" s="108" t="s">
        <v>48</v>
      </c>
      <c r="C42" s="200" t="s">
        <v>49</v>
      </c>
      <c r="D42" s="200"/>
      <c r="E42" s="200"/>
      <c r="F42" s="109">
        <f>'103 103-02 Pol'!AE134</f>
        <v>0</v>
      </c>
      <c r="G42" s="100">
        <f>'103 103-02 Pol'!AF134</f>
        <v>0</v>
      </c>
      <c r="H42" s="100"/>
      <c r="I42" s="101">
        <f t="shared" si="1"/>
        <v>0</v>
      </c>
      <c r="J42" s="102" t="str">
        <f t="shared" si="2"/>
        <v/>
      </c>
    </row>
    <row r="43" spans="1:10" ht="25.5" customHeight="1">
      <c r="A43" s="86">
        <v>3</v>
      </c>
      <c r="B43" s="108" t="s">
        <v>50</v>
      </c>
      <c r="C43" s="200" t="s">
        <v>51</v>
      </c>
      <c r="D43" s="200"/>
      <c r="E43" s="200"/>
      <c r="F43" s="109">
        <f>'103 103-03 Pol'!AE66</f>
        <v>0</v>
      </c>
      <c r="G43" s="100">
        <f>'103 103-03 Pol'!AF66</f>
        <v>0</v>
      </c>
      <c r="H43" s="100"/>
      <c r="I43" s="101">
        <f t="shared" si="1"/>
        <v>0</v>
      </c>
      <c r="J43" s="102" t="str">
        <f t="shared" si="2"/>
        <v/>
      </c>
    </row>
    <row r="44" spans="1:10" ht="25.5" customHeight="1">
      <c r="A44" s="86">
        <v>3</v>
      </c>
      <c r="B44" s="108" t="s">
        <v>52</v>
      </c>
      <c r="C44" s="200" t="s">
        <v>53</v>
      </c>
      <c r="D44" s="200"/>
      <c r="E44" s="200"/>
      <c r="F44" s="109">
        <f>'103 VRN Pol'!AE18</f>
        <v>0</v>
      </c>
      <c r="G44" s="100">
        <f>'103 VRN Pol'!AF18</f>
        <v>0</v>
      </c>
      <c r="H44" s="100"/>
      <c r="I44" s="101">
        <f t="shared" si="1"/>
        <v>0</v>
      </c>
      <c r="J44" s="102" t="str">
        <f t="shared" si="2"/>
        <v/>
      </c>
    </row>
    <row r="45" spans="1:10" ht="25.5" customHeight="1">
      <c r="A45" s="86"/>
      <c r="B45" s="201" t="s">
        <v>54</v>
      </c>
      <c r="C45" s="202"/>
      <c r="D45" s="202"/>
      <c r="E45" s="202"/>
      <c r="F45" s="110">
        <f>SUMIF(A39:A44,"=1",F39:F44)</f>
        <v>0</v>
      </c>
      <c r="G45" s="111">
        <f>SUMIF(A39:A44,"=1",G39:G44)</f>
        <v>0</v>
      </c>
      <c r="H45" s="111">
        <f>SUMIF(A39:A44,"=1",H39:H44)</f>
        <v>0</v>
      </c>
      <c r="I45" s="112">
        <f>SUMIF(A39:A44,"=1",I39:I44)</f>
        <v>0</v>
      </c>
      <c r="J45" s="113">
        <f>SUMIF(A39:A44,"=1",J39:J44)</f>
        <v>0</v>
      </c>
    </row>
    <row r="49" spans="1:10" ht="15.75">
      <c r="B49" s="122" t="s">
        <v>56</v>
      </c>
    </row>
    <row r="51" spans="1:10" ht="25.5" customHeight="1">
      <c r="A51" s="124"/>
      <c r="B51" s="127" t="s">
        <v>18</v>
      </c>
      <c r="C51" s="127" t="s">
        <v>6</v>
      </c>
      <c r="D51" s="128"/>
      <c r="E51" s="128"/>
      <c r="F51" s="129" t="s">
        <v>57</v>
      </c>
      <c r="G51" s="129"/>
      <c r="H51" s="129"/>
      <c r="I51" s="129" t="s">
        <v>31</v>
      </c>
      <c r="J51" s="129" t="s">
        <v>0</v>
      </c>
    </row>
    <row r="52" spans="1:10" ht="36.75" customHeight="1">
      <c r="A52" s="125"/>
      <c r="B52" s="130" t="s">
        <v>58</v>
      </c>
      <c r="C52" s="198" t="s">
        <v>59</v>
      </c>
      <c r="D52" s="199"/>
      <c r="E52" s="199"/>
      <c r="F52" s="139" t="s">
        <v>26</v>
      </c>
      <c r="G52" s="131"/>
      <c r="H52" s="131"/>
      <c r="I52" s="131">
        <f>'103 103-02 Pol'!G8+'103 103-03 Pol'!G8</f>
        <v>0</v>
      </c>
      <c r="J52" s="136" t="str">
        <f>IF(I68=0,"",I52/I68*100)</f>
        <v/>
      </c>
    </row>
    <row r="53" spans="1:10" ht="36.75" customHeight="1">
      <c r="A53" s="125"/>
      <c r="B53" s="130" t="s">
        <v>60</v>
      </c>
      <c r="C53" s="198" t="s">
        <v>61</v>
      </c>
      <c r="D53" s="199"/>
      <c r="E53" s="199"/>
      <c r="F53" s="139" t="s">
        <v>26</v>
      </c>
      <c r="G53" s="131"/>
      <c r="H53" s="131"/>
      <c r="I53" s="131">
        <f>'103 103-02 Pol'!G37+'103 103-03 Pol'!G28</f>
        <v>0</v>
      </c>
      <c r="J53" s="136" t="str">
        <f>IF(I68=0,"",I53/I68*100)</f>
        <v/>
      </c>
    </row>
    <row r="54" spans="1:10" ht="36.75" customHeight="1">
      <c r="A54" s="125"/>
      <c r="B54" s="130" t="s">
        <v>62</v>
      </c>
      <c r="C54" s="198" t="s">
        <v>63</v>
      </c>
      <c r="D54" s="199"/>
      <c r="E54" s="199"/>
      <c r="F54" s="139" t="s">
        <v>26</v>
      </c>
      <c r="G54" s="131"/>
      <c r="H54" s="131"/>
      <c r="I54" s="131">
        <f>'103 103-02 Pol'!G49</f>
        <v>0</v>
      </c>
      <c r="J54" s="136" t="str">
        <f>IF(I68=0,"",I54/I68*100)</f>
        <v/>
      </c>
    </row>
    <row r="55" spans="1:10" ht="36.75" customHeight="1">
      <c r="A55" s="125"/>
      <c r="B55" s="130" t="s">
        <v>64</v>
      </c>
      <c r="C55" s="198" t="s">
        <v>65</v>
      </c>
      <c r="D55" s="199"/>
      <c r="E55" s="199"/>
      <c r="F55" s="139" t="s">
        <v>26</v>
      </c>
      <c r="G55" s="131"/>
      <c r="H55" s="131"/>
      <c r="I55" s="131">
        <f>'103 103-02 Pol'!G84</f>
        <v>0</v>
      </c>
      <c r="J55" s="136" t="str">
        <f>IF(I68=0,"",I55/I68*100)</f>
        <v/>
      </c>
    </row>
    <row r="56" spans="1:10" ht="36.75" customHeight="1">
      <c r="A56" s="125"/>
      <c r="B56" s="130" t="s">
        <v>66</v>
      </c>
      <c r="C56" s="198" t="s">
        <v>67</v>
      </c>
      <c r="D56" s="199"/>
      <c r="E56" s="199"/>
      <c r="F56" s="139" t="s">
        <v>26</v>
      </c>
      <c r="G56" s="131"/>
      <c r="H56" s="131"/>
      <c r="I56" s="131">
        <f>'103 103-03 Pol'!G38</f>
        <v>0</v>
      </c>
      <c r="J56" s="136" t="str">
        <f>IF(I68=0,"",I56/I68*100)</f>
        <v/>
      </c>
    </row>
    <row r="57" spans="1:10" ht="36.75" customHeight="1">
      <c r="A57" s="125"/>
      <c r="B57" s="130" t="s">
        <v>68</v>
      </c>
      <c r="C57" s="198" t="s">
        <v>69</v>
      </c>
      <c r="D57" s="199"/>
      <c r="E57" s="199"/>
      <c r="F57" s="139" t="s">
        <v>26</v>
      </c>
      <c r="G57" s="131"/>
      <c r="H57" s="131"/>
      <c r="I57" s="131">
        <f>'103 103-03 Pol'!G48</f>
        <v>0</v>
      </c>
      <c r="J57" s="136" t="str">
        <f>IF(I68=0,"",I57/I68*100)</f>
        <v/>
      </c>
    </row>
    <row r="58" spans="1:10" ht="36.75" customHeight="1">
      <c r="A58" s="125"/>
      <c r="B58" s="130" t="s">
        <v>70</v>
      </c>
      <c r="C58" s="198" t="s">
        <v>71</v>
      </c>
      <c r="D58" s="199"/>
      <c r="E58" s="199"/>
      <c r="F58" s="139" t="s">
        <v>26</v>
      </c>
      <c r="G58" s="131"/>
      <c r="H58" s="131"/>
      <c r="I58" s="131">
        <f>'103 103-02 Pol'!G88</f>
        <v>0</v>
      </c>
      <c r="J58" s="136" t="str">
        <f>IF(I68=0,"",I58/I68*100)</f>
        <v/>
      </c>
    </row>
    <row r="59" spans="1:10" ht="36.75" customHeight="1">
      <c r="A59" s="125"/>
      <c r="B59" s="130" t="s">
        <v>72</v>
      </c>
      <c r="C59" s="198" t="s">
        <v>73</v>
      </c>
      <c r="D59" s="199"/>
      <c r="E59" s="199"/>
      <c r="F59" s="139" t="s">
        <v>26</v>
      </c>
      <c r="G59" s="131"/>
      <c r="H59" s="131"/>
      <c r="I59" s="131">
        <f>'103 103-03 Pol'!G55</f>
        <v>0</v>
      </c>
      <c r="J59" s="136" t="str">
        <f>IF(I68=0,"",I59/I68*100)</f>
        <v/>
      </c>
    </row>
    <row r="60" spans="1:10" ht="36.75" customHeight="1">
      <c r="A60" s="125"/>
      <c r="B60" s="130" t="s">
        <v>74</v>
      </c>
      <c r="C60" s="198" t="s">
        <v>75</v>
      </c>
      <c r="D60" s="199"/>
      <c r="E60" s="199"/>
      <c r="F60" s="139" t="s">
        <v>26</v>
      </c>
      <c r="G60" s="131"/>
      <c r="H60" s="131"/>
      <c r="I60" s="131">
        <f>'103 103-02 Pol'!G99+'103 103-03 Pol'!G63</f>
        <v>0</v>
      </c>
      <c r="J60" s="136" t="str">
        <f>IF(I68=0,"",I60/I68*100)</f>
        <v/>
      </c>
    </row>
    <row r="61" spans="1:10" ht="36.75" customHeight="1">
      <c r="A61" s="125"/>
      <c r="B61" s="130" t="s">
        <v>76</v>
      </c>
      <c r="C61" s="198" t="s">
        <v>77</v>
      </c>
      <c r="D61" s="199"/>
      <c r="E61" s="199"/>
      <c r="F61" s="139" t="s">
        <v>27</v>
      </c>
      <c r="G61" s="131"/>
      <c r="H61" s="131"/>
      <c r="I61" s="131">
        <f>'103 103-02 Pol'!G101</f>
        <v>0</v>
      </c>
      <c r="J61" s="136" t="str">
        <f>IF(I68=0,"",I61/I68*100)</f>
        <v/>
      </c>
    </row>
    <row r="62" spans="1:10" ht="36.75" customHeight="1">
      <c r="A62" s="125"/>
      <c r="B62" s="130" t="s">
        <v>78</v>
      </c>
      <c r="C62" s="198" t="s">
        <v>79</v>
      </c>
      <c r="D62" s="199"/>
      <c r="E62" s="199"/>
      <c r="F62" s="139" t="s">
        <v>27</v>
      </c>
      <c r="G62" s="131"/>
      <c r="H62" s="131"/>
      <c r="I62" s="131">
        <f>'103 103-02 Pol'!G114</f>
        <v>0</v>
      </c>
      <c r="J62" s="136" t="str">
        <f>IF(I68=0,"",I62/I68*100)</f>
        <v/>
      </c>
    </row>
    <row r="63" spans="1:10" ht="36.75" customHeight="1">
      <c r="A63" s="125"/>
      <c r="B63" s="130" t="s">
        <v>80</v>
      </c>
      <c r="C63" s="198" t="s">
        <v>81</v>
      </c>
      <c r="D63" s="199"/>
      <c r="E63" s="199"/>
      <c r="F63" s="139" t="s">
        <v>27</v>
      </c>
      <c r="G63" s="131"/>
      <c r="H63" s="131"/>
      <c r="I63" s="131">
        <f>'103 103-01 Pol'!G8</f>
        <v>0</v>
      </c>
      <c r="J63" s="136" t="str">
        <f>IF(I68=0,"",I63/I68*100)</f>
        <v/>
      </c>
    </row>
    <row r="64" spans="1:10" ht="36.75" customHeight="1">
      <c r="A64" s="125"/>
      <c r="B64" s="130" t="s">
        <v>82</v>
      </c>
      <c r="C64" s="198" t="s">
        <v>83</v>
      </c>
      <c r="D64" s="199"/>
      <c r="E64" s="199"/>
      <c r="F64" s="139" t="s">
        <v>28</v>
      </c>
      <c r="G64" s="131"/>
      <c r="H64" s="131"/>
      <c r="I64" s="131">
        <f>'103 103-01 Pol'!G22+'103 103-02 Pol'!G117</f>
        <v>0</v>
      </c>
      <c r="J64" s="136" t="str">
        <f>IF(I68=0,"",I64/I68*100)</f>
        <v/>
      </c>
    </row>
    <row r="65" spans="1:10" ht="36.75" customHeight="1">
      <c r="A65" s="125"/>
      <c r="B65" s="130" t="s">
        <v>84</v>
      </c>
      <c r="C65" s="198" t="s">
        <v>85</v>
      </c>
      <c r="D65" s="199"/>
      <c r="E65" s="199"/>
      <c r="F65" s="139" t="s">
        <v>28</v>
      </c>
      <c r="G65" s="131"/>
      <c r="H65" s="131"/>
      <c r="I65" s="131">
        <f>'103 103-02 Pol'!G121</f>
        <v>0</v>
      </c>
      <c r="J65" s="136" t="str">
        <f>IF(I68=0,"",I65/I68*100)</f>
        <v/>
      </c>
    </row>
    <row r="66" spans="1:10" ht="36.75" customHeight="1">
      <c r="A66" s="125"/>
      <c r="B66" s="130" t="s">
        <v>86</v>
      </c>
      <c r="C66" s="198" t="s">
        <v>29</v>
      </c>
      <c r="D66" s="199"/>
      <c r="E66" s="199"/>
      <c r="F66" s="139" t="s">
        <v>86</v>
      </c>
      <c r="G66" s="131"/>
      <c r="H66" s="131"/>
      <c r="I66" s="131">
        <f>'103 VRN Pol'!G8</f>
        <v>0</v>
      </c>
      <c r="J66" s="136" t="str">
        <f>IF(I68=0,"",I66/I68*100)</f>
        <v/>
      </c>
    </row>
    <row r="67" spans="1:10" ht="36.75" customHeight="1">
      <c r="A67" s="125"/>
      <c r="B67" s="130" t="s">
        <v>87</v>
      </c>
      <c r="C67" s="198" t="s">
        <v>30</v>
      </c>
      <c r="D67" s="199"/>
      <c r="E67" s="199"/>
      <c r="F67" s="139" t="s">
        <v>87</v>
      </c>
      <c r="G67" s="131"/>
      <c r="H67" s="131"/>
      <c r="I67" s="131">
        <f>'103 VRN Pol'!G12</f>
        <v>0</v>
      </c>
      <c r="J67" s="136" t="str">
        <f>IF(I68=0,"",I67/I68*100)</f>
        <v/>
      </c>
    </row>
    <row r="68" spans="1:10" ht="25.5" customHeight="1">
      <c r="A68" s="126"/>
      <c r="B68" s="132" t="s">
        <v>1</v>
      </c>
      <c r="C68" s="133"/>
      <c r="D68" s="134"/>
      <c r="E68" s="134"/>
      <c r="F68" s="140"/>
      <c r="G68" s="135"/>
      <c r="H68" s="135"/>
      <c r="I68" s="135">
        <f>SUM(I52:I67)</f>
        <v>0</v>
      </c>
      <c r="J68" s="137">
        <f>SUM(J52:J67)</f>
        <v>0</v>
      </c>
    </row>
    <row r="69" spans="1:10">
      <c r="F69" s="85"/>
      <c r="G69" s="85"/>
      <c r="H69" s="85"/>
      <c r="I69" s="85"/>
      <c r="J69" s="138"/>
    </row>
    <row r="70" spans="1:10">
      <c r="F70" s="85"/>
      <c r="G70" s="85"/>
      <c r="H70" s="85"/>
      <c r="I70" s="85"/>
      <c r="J70" s="138"/>
    </row>
    <row r="71" spans="1:10">
      <c r="F71" s="85"/>
      <c r="G71" s="85"/>
      <c r="H71" s="85"/>
      <c r="I71" s="85"/>
      <c r="J71" s="13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6:E66"/>
    <mergeCell ref="C67:E67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48" t="s">
        <v>7</v>
      </c>
      <c r="B1" s="248"/>
      <c r="C1" s="249"/>
      <c r="D1" s="248"/>
      <c r="E1" s="248"/>
      <c r="F1" s="248"/>
      <c r="G1" s="248"/>
    </row>
    <row r="2" spans="1:7" ht="24.95" customHeight="1">
      <c r="A2" s="50" t="s">
        <v>8</v>
      </c>
      <c r="B2" s="49"/>
      <c r="C2" s="250"/>
      <c r="D2" s="250"/>
      <c r="E2" s="250"/>
      <c r="F2" s="250"/>
      <c r="G2" s="251"/>
    </row>
    <row r="3" spans="1:7" ht="24.95" customHeight="1">
      <c r="A3" s="50" t="s">
        <v>9</v>
      </c>
      <c r="B3" s="49"/>
      <c r="C3" s="250"/>
      <c r="D3" s="250"/>
      <c r="E3" s="250"/>
      <c r="F3" s="250"/>
      <c r="G3" s="251"/>
    </row>
    <row r="4" spans="1:7" ht="24.95" customHeight="1">
      <c r="A4" s="50" t="s">
        <v>10</v>
      </c>
      <c r="B4" s="49"/>
      <c r="C4" s="250"/>
      <c r="D4" s="250"/>
      <c r="E4" s="250"/>
      <c r="F4" s="250"/>
      <c r="G4" s="251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G20" sqref="G20:G21"/>
    </sheetView>
  </sheetViews>
  <sheetFormatPr defaultRowHeight="12.75" outlineLevelRow="1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46</v>
      </c>
      <c r="C4" s="268" t="s">
        <v>47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80</v>
      </c>
      <c r="C8" s="182" t="s">
        <v>81</v>
      </c>
      <c r="D8" s="165"/>
      <c r="E8" s="166"/>
      <c r="F8" s="167"/>
      <c r="G8" s="168">
        <f>SUMIF(AG9:AG21,"&lt;&gt;NOR",G9:G21)</f>
        <v>0</v>
      </c>
      <c r="H8" s="162"/>
      <c r="I8" s="162">
        <f>SUM(I9:I21)</f>
        <v>0</v>
      </c>
      <c r="J8" s="162"/>
      <c r="K8" s="162">
        <f>SUM(K9:K21)</f>
        <v>3310000</v>
      </c>
      <c r="L8" s="162"/>
      <c r="M8" s="162">
        <f>SUM(M9:M21)</f>
        <v>0</v>
      </c>
      <c r="N8" s="161"/>
      <c r="O8" s="161">
        <f>SUM(O9:O21)</f>
        <v>0</v>
      </c>
      <c r="P8" s="161"/>
      <c r="Q8" s="161">
        <f>SUM(Q9:Q21)</f>
        <v>0</v>
      </c>
      <c r="R8" s="162"/>
      <c r="S8" s="162"/>
      <c r="T8" s="162"/>
      <c r="U8" s="162"/>
      <c r="V8" s="162">
        <f>SUM(V9:V21)</f>
        <v>0</v>
      </c>
      <c r="W8" s="162"/>
      <c r="X8" s="162"/>
      <c r="Y8" s="162"/>
      <c r="AG8" t="s">
        <v>115</v>
      </c>
    </row>
    <row r="9" spans="1:60" ht="22.5" outlineLevel="1">
      <c r="A9" s="176">
        <v>1</v>
      </c>
      <c r="B9" s="177" t="s">
        <v>58</v>
      </c>
      <c r="C9" s="183" t="s">
        <v>116</v>
      </c>
      <c r="D9" s="178" t="s">
        <v>117</v>
      </c>
      <c r="E9" s="179">
        <v>6</v>
      </c>
      <c r="F9" s="180"/>
      <c r="G9" s="181">
        <f t="shared" ref="G9:G21" si="0">ROUND(E9*F9,2)</f>
        <v>0</v>
      </c>
      <c r="H9" s="160">
        <v>0</v>
      </c>
      <c r="I9" s="159">
        <f t="shared" ref="I9:I21" si="1">ROUND(E9*H9,2)</f>
        <v>0</v>
      </c>
      <c r="J9" s="160">
        <v>48135.040000000001</v>
      </c>
      <c r="K9" s="159">
        <f t="shared" ref="K9:K21" si="2">ROUND(E9*J9,2)</f>
        <v>288810.23999999999</v>
      </c>
      <c r="L9" s="159">
        <v>21</v>
      </c>
      <c r="M9" s="159">
        <f t="shared" ref="M9:M21" si="3">G9*(1+L9/100)</f>
        <v>0</v>
      </c>
      <c r="N9" s="158">
        <v>0</v>
      </c>
      <c r="O9" s="158">
        <f t="shared" ref="O9:O21" si="4">ROUND(E9*N9,2)</f>
        <v>0</v>
      </c>
      <c r="P9" s="158">
        <v>0</v>
      </c>
      <c r="Q9" s="158">
        <f t="shared" ref="Q9:Q21" si="5">ROUND(E9*P9,2)</f>
        <v>0</v>
      </c>
      <c r="R9" s="159"/>
      <c r="S9" s="159" t="s">
        <v>118</v>
      </c>
      <c r="T9" s="159" t="s">
        <v>119</v>
      </c>
      <c r="U9" s="159">
        <v>0</v>
      </c>
      <c r="V9" s="159">
        <f t="shared" ref="V9:V21" si="6">ROUND(E9*U9,2)</f>
        <v>0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122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33.75" outlineLevel="1">
      <c r="A10" s="176">
        <v>2</v>
      </c>
      <c r="B10" s="177" t="s">
        <v>62</v>
      </c>
      <c r="C10" s="183" t="s">
        <v>123</v>
      </c>
      <c r="D10" s="178" t="s">
        <v>124</v>
      </c>
      <c r="E10" s="179">
        <v>14</v>
      </c>
      <c r="F10" s="180"/>
      <c r="G10" s="181">
        <f t="shared" si="0"/>
        <v>0</v>
      </c>
      <c r="H10" s="160">
        <v>0</v>
      </c>
      <c r="I10" s="159">
        <f t="shared" si="1"/>
        <v>0</v>
      </c>
      <c r="J10" s="160">
        <v>2942.63</v>
      </c>
      <c r="K10" s="159">
        <f t="shared" si="2"/>
        <v>41196.82</v>
      </c>
      <c r="L10" s="159">
        <v>21</v>
      </c>
      <c r="M10" s="159">
        <f t="shared" si="3"/>
        <v>0</v>
      </c>
      <c r="N10" s="158">
        <v>0</v>
      </c>
      <c r="O10" s="158">
        <f t="shared" si="4"/>
        <v>0</v>
      </c>
      <c r="P10" s="158">
        <v>0</v>
      </c>
      <c r="Q10" s="158">
        <f t="shared" si="5"/>
        <v>0</v>
      </c>
      <c r="R10" s="159"/>
      <c r="S10" s="159" t="s">
        <v>118</v>
      </c>
      <c r="T10" s="159" t="s">
        <v>119</v>
      </c>
      <c r="U10" s="159">
        <v>0</v>
      </c>
      <c r="V10" s="159">
        <f t="shared" si="6"/>
        <v>0</v>
      </c>
      <c r="W10" s="159"/>
      <c r="X10" s="159" t="s">
        <v>120</v>
      </c>
      <c r="Y10" s="159" t="s">
        <v>121</v>
      </c>
      <c r="Z10" s="149"/>
      <c r="AA10" s="149"/>
      <c r="AB10" s="149"/>
      <c r="AC10" s="149"/>
      <c r="AD10" s="149"/>
      <c r="AE10" s="149"/>
      <c r="AF10" s="149"/>
      <c r="AG10" s="149" t="s">
        <v>122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ht="56.25" outlineLevel="1">
      <c r="A11" s="176">
        <v>3</v>
      </c>
      <c r="B11" s="177" t="s">
        <v>125</v>
      </c>
      <c r="C11" s="183" t="s">
        <v>126</v>
      </c>
      <c r="D11" s="178" t="s">
        <v>124</v>
      </c>
      <c r="E11" s="179">
        <v>90</v>
      </c>
      <c r="F11" s="180"/>
      <c r="G11" s="181">
        <f t="shared" si="0"/>
        <v>0</v>
      </c>
      <c r="H11" s="160">
        <v>0</v>
      </c>
      <c r="I11" s="159">
        <f t="shared" si="1"/>
        <v>0</v>
      </c>
      <c r="J11" s="160">
        <v>6117.69</v>
      </c>
      <c r="K11" s="159">
        <f t="shared" si="2"/>
        <v>550592.1</v>
      </c>
      <c r="L11" s="159">
        <v>21</v>
      </c>
      <c r="M11" s="159">
        <f t="shared" si="3"/>
        <v>0</v>
      </c>
      <c r="N11" s="158">
        <v>0</v>
      </c>
      <c r="O11" s="158">
        <f t="shared" si="4"/>
        <v>0</v>
      </c>
      <c r="P11" s="158">
        <v>0</v>
      </c>
      <c r="Q11" s="158">
        <f t="shared" si="5"/>
        <v>0</v>
      </c>
      <c r="R11" s="159"/>
      <c r="S11" s="159" t="s">
        <v>118</v>
      </c>
      <c r="T11" s="159" t="s">
        <v>119</v>
      </c>
      <c r="U11" s="159">
        <v>0</v>
      </c>
      <c r="V11" s="159">
        <f t="shared" si="6"/>
        <v>0</v>
      </c>
      <c r="W11" s="159"/>
      <c r="X11" s="159" t="s">
        <v>120</v>
      </c>
      <c r="Y11" s="159" t="s">
        <v>121</v>
      </c>
      <c r="Z11" s="149"/>
      <c r="AA11" s="149"/>
      <c r="AB11" s="149"/>
      <c r="AC11" s="149"/>
      <c r="AD11" s="149"/>
      <c r="AE11" s="149"/>
      <c r="AF11" s="149"/>
      <c r="AG11" s="149" t="s">
        <v>122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ht="22.5" outlineLevel="1">
      <c r="A12" s="176">
        <v>4</v>
      </c>
      <c r="B12" s="177" t="s">
        <v>64</v>
      </c>
      <c r="C12" s="183" t="s">
        <v>127</v>
      </c>
      <c r="D12" s="178" t="s">
        <v>124</v>
      </c>
      <c r="E12" s="179">
        <v>15</v>
      </c>
      <c r="F12" s="180"/>
      <c r="G12" s="181">
        <f t="shared" si="0"/>
        <v>0</v>
      </c>
      <c r="H12" s="160">
        <v>0</v>
      </c>
      <c r="I12" s="159">
        <f t="shared" si="1"/>
        <v>0</v>
      </c>
      <c r="J12" s="160">
        <v>2397.66</v>
      </c>
      <c r="K12" s="159">
        <f t="shared" si="2"/>
        <v>35964.9</v>
      </c>
      <c r="L12" s="159">
        <v>21</v>
      </c>
      <c r="M12" s="159">
        <f t="shared" si="3"/>
        <v>0</v>
      </c>
      <c r="N12" s="158">
        <v>0</v>
      </c>
      <c r="O12" s="158">
        <f t="shared" si="4"/>
        <v>0</v>
      </c>
      <c r="P12" s="158">
        <v>0</v>
      </c>
      <c r="Q12" s="158">
        <f t="shared" si="5"/>
        <v>0</v>
      </c>
      <c r="R12" s="159"/>
      <c r="S12" s="159" t="s">
        <v>118</v>
      </c>
      <c r="T12" s="159" t="s">
        <v>119</v>
      </c>
      <c r="U12" s="159">
        <v>0</v>
      </c>
      <c r="V12" s="159">
        <f t="shared" si="6"/>
        <v>0</v>
      </c>
      <c r="W12" s="159"/>
      <c r="X12" s="159" t="s">
        <v>120</v>
      </c>
      <c r="Y12" s="159" t="s">
        <v>121</v>
      </c>
      <c r="Z12" s="149"/>
      <c r="AA12" s="149"/>
      <c r="AB12" s="149"/>
      <c r="AC12" s="149"/>
      <c r="AD12" s="149"/>
      <c r="AE12" s="149"/>
      <c r="AF12" s="149"/>
      <c r="AG12" s="149" t="s">
        <v>122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ht="22.5" outlineLevel="1">
      <c r="A13" s="176">
        <v>5</v>
      </c>
      <c r="B13" s="177" t="s">
        <v>66</v>
      </c>
      <c r="C13" s="183" t="s">
        <v>128</v>
      </c>
      <c r="D13" s="178" t="s">
        <v>129</v>
      </c>
      <c r="E13" s="179">
        <v>1</v>
      </c>
      <c r="F13" s="180"/>
      <c r="G13" s="181">
        <f t="shared" si="0"/>
        <v>0</v>
      </c>
      <c r="H13" s="160">
        <v>0</v>
      </c>
      <c r="I13" s="159">
        <f t="shared" si="1"/>
        <v>0</v>
      </c>
      <c r="J13" s="160">
        <v>43321.52</v>
      </c>
      <c r="K13" s="159">
        <f t="shared" si="2"/>
        <v>43321.52</v>
      </c>
      <c r="L13" s="159">
        <v>21</v>
      </c>
      <c r="M13" s="159">
        <f t="shared" si="3"/>
        <v>0</v>
      </c>
      <c r="N13" s="158">
        <v>0</v>
      </c>
      <c r="O13" s="158">
        <f t="shared" si="4"/>
        <v>0</v>
      </c>
      <c r="P13" s="158">
        <v>0</v>
      </c>
      <c r="Q13" s="158">
        <f t="shared" si="5"/>
        <v>0</v>
      </c>
      <c r="R13" s="159"/>
      <c r="S13" s="159" t="s">
        <v>118</v>
      </c>
      <c r="T13" s="159" t="s">
        <v>119</v>
      </c>
      <c r="U13" s="159">
        <v>0</v>
      </c>
      <c r="V13" s="159">
        <f t="shared" si="6"/>
        <v>0</v>
      </c>
      <c r="W13" s="159"/>
      <c r="X13" s="159" t="s">
        <v>120</v>
      </c>
      <c r="Y13" s="159" t="s">
        <v>121</v>
      </c>
      <c r="Z13" s="149"/>
      <c r="AA13" s="149"/>
      <c r="AB13" s="149"/>
      <c r="AC13" s="149"/>
      <c r="AD13" s="149"/>
      <c r="AE13" s="149"/>
      <c r="AF13" s="149"/>
      <c r="AG13" s="149" t="s">
        <v>122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ht="45" outlineLevel="1">
      <c r="A14" s="176">
        <v>6</v>
      </c>
      <c r="B14" s="177" t="s">
        <v>130</v>
      </c>
      <c r="C14" s="183" t="s">
        <v>131</v>
      </c>
      <c r="D14" s="178" t="s">
        <v>124</v>
      </c>
      <c r="E14" s="179">
        <v>70</v>
      </c>
      <c r="F14" s="180"/>
      <c r="G14" s="181">
        <f t="shared" si="0"/>
        <v>0</v>
      </c>
      <c r="H14" s="160">
        <v>0</v>
      </c>
      <c r="I14" s="159">
        <f t="shared" si="1"/>
        <v>0</v>
      </c>
      <c r="J14" s="160">
        <v>4531.96</v>
      </c>
      <c r="K14" s="159">
        <f t="shared" si="2"/>
        <v>317237.2</v>
      </c>
      <c r="L14" s="159">
        <v>21</v>
      </c>
      <c r="M14" s="159">
        <f t="shared" si="3"/>
        <v>0</v>
      </c>
      <c r="N14" s="158">
        <v>0</v>
      </c>
      <c r="O14" s="158">
        <f t="shared" si="4"/>
        <v>0</v>
      </c>
      <c r="P14" s="158">
        <v>0</v>
      </c>
      <c r="Q14" s="158">
        <f t="shared" si="5"/>
        <v>0</v>
      </c>
      <c r="R14" s="159"/>
      <c r="S14" s="159" t="s">
        <v>118</v>
      </c>
      <c r="T14" s="159" t="s">
        <v>119</v>
      </c>
      <c r="U14" s="159">
        <v>0</v>
      </c>
      <c r="V14" s="159">
        <f t="shared" si="6"/>
        <v>0</v>
      </c>
      <c r="W14" s="159"/>
      <c r="X14" s="159" t="s">
        <v>120</v>
      </c>
      <c r="Y14" s="159" t="s">
        <v>121</v>
      </c>
      <c r="Z14" s="149"/>
      <c r="AA14" s="149"/>
      <c r="AB14" s="149"/>
      <c r="AC14" s="149"/>
      <c r="AD14" s="149"/>
      <c r="AE14" s="149"/>
      <c r="AF14" s="149"/>
      <c r="AG14" s="149" t="s">
        <v>122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ht="45" outlineLevel="1">
      <c r="A15" s="176">
        <v>7</v>
      </c>
      <c r="B15" s="177" t="s">
        <v>132</v>
      </c>
      <c r="C15" s="183" t="s">
        <v>133</v>
      </c>
      <c r="D15" s="178" t="s">
        <v>124</v>
      </c>
      <c r="E15" s="179">
        <v>66</v>
      </c>
      <c r="F15" s="180"/>
      <c r="G15" s="181">
        <f t="shared" si="0"/>
        <v>0</v>
      </c>
      <c r="H15" s="160">
        <v>0</v>
      </c>
      <c r="I15" s="159">
        <f t="shared" si="1"/>
        <v>0</v>
      </c>
      <c r="J15" s="160">
        <v>5438.36</v>
      </c>
      <c r="K15" s="159">
        <f t="shared" si="2"/>
        <v>358931.76</v>
      </c>
      <c r="L15" s="159">
        <v>21</v>
      </c>
      <c r="M15" s="159">
        <f t="shared" si="3"/>
        <v>0</v>
      </c>
      <c r="N15" s="158">
        <v>0</v>
      </c>
      <c r="O15" s="158">
        <f t="shared" si="4"/>
        <v>0</v>
      </c>
      <c r="P15" s="158">
        <v>0</v>
      </c>
      <c r="Q15" s="158">
        <f t="shared" si="5"/>
        <v>0</v>
      </c>
      <c r="R15" s="159"/>
      <c r="S15" s="159" t="s">
        <v>118</v>
      </c>
      <c r="T15" s="159" t="s">
        <v>119</v>
      </c>
      <c r="U15" s="159">
        <v>0</v>
      </c>
      <c r="V15" s="159">
        <f t="shared" si="6"/>
        <v>0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122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ht="33.75" outlineLevel="1">
      <c r="A16" s="176">
        <v>8</v>
      </c>
      <c r="B16" s="177" t="s">
        <v>70</v>
      </c>
      <c r="C16" s="183" t="s">
        <v>134</v>
      </c>
      <c r="D16" s="178" t="s">
        <v>129</v>
      </c>
      <c r="E16" s="179">
        <v>1</v>
      </c>
      <c r="F16" s="180"/>
      <c r="G16" s="181">
        <f t="shared" si="0"/>
        <v>0</v>
      </c>
      <c r="H16" s="160">
        <v>0</v>
      </c>
      <c r="I16" s="159">
        <f t="shared" si="1"/>
        <v>0</v>
      </c>
      <c r="J16" s="160">
        <v>516513.17</v>
      </c>
      <c r="K16" s="159">
        <f t="shared" si="2"/>
        <v>516513.17</v>
      </c>
      <c r="L16" s="159">
        <v>21</v>
      </c>
      <c r="M16" s="159">
        <f t="shared" si="3"/>
        <v>0</v>
      </c>
      <c r="N16" s="158">
        <v>0</v>
      </c>
      <c r="O16" s="158">
        <f t="shared" si="4"/>
        <v>0</v>
      </c>
      <c r="P16" s="158">
        <v>0</v>
      </c>
      <c r="Q16" s="158">
        <f t="shared" si="5"/>
        <v>0</v>
      </c>
      <c r="R16" s="159"/>
      <c r="S16" s="159" t="s">
        <v>118</v>
      </c>
      <c r="T16" s="159" t="s">
        <v>119</v>
      </c>
      <c r="U16" s="159">
        <v>0</v>
      </c>
      <c r="V16" s="159">
        <f t="shared" si="6"/>
        <v>0</v>
      </c>
      <c r="W16" s="159"/>
      <c r="X16" s="159" t="s">
        <v>120</v>
      </c>
      <c r="Y16" s="159" t="s">
        <v>121</v>
      </c>
      <c r="Z16" s="149"/>
      <c r="AA16" s="149"/>
      <c r="AB16" s="149"/>
      <c r="AC16" s="149"/>
      <c r="AD16" s="149"/>
      <c r="AE16" s="149"/>
      <c r="AF16" s="149"/>
      <c r="AG16" s="149" t="s">
        <v>135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2.5" outlineLevel="1">
      <c r="A17" s="176">
        <v>9</v>
      </c>
      <c r="B17" s="177" t="s">
        <v>136</v>
      </c>
      <c r="C17" s="183" t="s">
        <v>137</v>
      </c>
      <c r="D17" s="178" t="s">
        <v>129</v>
      </c>
      <c r="E17" s="179">
        <v>2</v>
      </c>
      <c r="F17" s="180"/>
      <c r="G17" s="181">
        <f t="shared" si="0"/>
        <v>0</v>
      </c>
      <c r="H17" s="160">
        <v>0</v>
      </c>
      <c r="I17" s="159">
        <f t="shared" si="1"/>
        <v>0</v>
      </c>
      <c r="J17" s="160">
        <v>81375.460000000006</v>
      </c>
      <c r="K17" s="159">
        <f t="shared" si="2"/>
        <v>162750.92000000001</v>
      </c>
      <c r="L17" s="159">
        <v>21</v>
      </c>
      <c r="M17" s="159">
        <f t="shared" si="3"/>
        <v>0</v>
      </c>
      <c r="N17" s="158">
        <v>0</v>
      </c>
      <c r="O17" s="158">
        <f t="shared" si="4"/>
        <v>0</v>
      </c>
      <c r="P17" s="158">
        <v>0</v>
      </c>
      <c r="Q17" s="158">
        <f t="shared" si="5"/>
        <v>0</v>
      </c>
      <c r="R17" s="159"/>
      <c r="S17" s="159" t="s">
        <v>118</v>
      </c>
      <c r="T17" s="159" t="s">
        <v>119</v>
      </c>
      <c r="U17" s="159">
        <v>0</v>
      </c>
      <c r="V17" s="159">
        <f t="shared" si="6"/>
        <v>0</v>
      </c>
      <c r="W17" s="159"/>
      <c r="X17" s="159" t="s">
        <v>120</v>
      </c>
      <c r="Y17" s="159" t="s">
        <v>121</v>
      </c>
      <c r="Z17" s="149"/>
      <c r="AA17" s="149"/>
      <c r="AB17" s="149"/>
      <c r="AC17" s="149"/>
      <c r="AD17" s="149"/>
      <c r="AE17" s="149"/>
      <c r="AF17" s="149"/>
      <c r="AG17" s="149" t="s">
        <v>122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ht="22.5" outlineLevel="1">
      <c r="A18" s="176">
        <v>10</v>
      </c>
      <c r="B18" s="177" t="s">
        <v>138</v>
      </c>
      <c r="C18" s="183" t="s">
        <v>139</v>
      </c>
      <c r="D18" s="178" t="s">
        <v>129</v>
      </c>
      <c r="E18" s="179">
        <v>2</v>
      </c>
      <c r="F18" s="180"/>
      <c r="G18" s="181">
        <f t="shared" si="0"/>
        <v>0</v>
      </c>
      <c r="H18" s="160">
        <v>0</v>
      </c>
      <c r="I18" s="159">
        <f t="shared" si="1"/>
        <v>0</v>
      </c>
      <c r="J18" s="160">
        <v>20888.8</v>
      </c>
      <c r="K18" s="159">
        <f t="shared" si="2"/>
        <v>41777.599999999999</v>
      </c>
      <c r="L18" s="159">
        <v>21</v>
      </c>
      <c r="M18" s="159">
        <f t="shared" si="3"/>
        <v>0</v>
      </c>
      <c r="N18" s="158">
        <v>0</v>
      </c>
      <c r="O18" s="158">
        <f t="shared" si="4"/>
        <v>0</v>
      </c>
      <c r="P18" s="158">
        <v>0</v>
      </c>
      <c r="Q18" s="158">
        <f t="shared" si="5"/>
        <v>0</v>
      </c>
      <c r="R18" s="159"/>
      <c r="S18" s="159" t="s">
        <v>118</v>
      </c>
      <c r="T18" s="159" t="s">
        <v>119</v>
      </c>
      <c r="U18" s="159">
        <v>0</v>
      </c>
      <c r="V18" s="159">
        <f t="shared" si="6"/>
        <v>0</v>
      </c>
      <c r="W18" s="159"/>
      <c r="X18" s="159" t="s">
        <v>120</v>
      </c>
      <c r="Y18" s="159" t="s">
        <v>121</v>
      </c>
      <c r="Z18" s="149"/>
      <c r="AA18" s="149"/>
      <c r="AB18" s="149"/>
      <c r="AC18" s="149"/>
      <c r="AD18" s="149"/>
      <c r="AE18" s="149"/>
      <c r="AF18" s="149"/>
      <c r="AG18" s="149" t="s">
        <v>122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ht="33.75" outlineLevel="1">
      <c r="A19" s="176">
        <v>11</v>
      </c>
      <c r="B19" s="177" t="s">
        <v>140</v>
      </c>
      <c r="C19" s="183" t="s">
        <v>141</v>
      </c>
      <c r="D19" s="178" t="s">
        <v>129</v>
      </c>
      <c r="E19" s="179">
        <v>2</v>
      </c>
      <c r="F19" s="180"/>
      <c r="G19" s="181">
        <f t="shared" si="0"/>
        <v>0</v>
      </c>
      <c r="H19" s="160">
        <v>0</v>
      </c>
      <c r="I19" s="159">
        <f t="shared" si="1"/>
        <v>0</v>
      </c>
      <c r="J19" s="160">
        <v>39713.120000000003</v>
      </c>
      <c r="K19" s="159">
        <f t="shared" si="2"/>
        <v>79426.240000000005</v>
      </c>
      <c r="L19" s="159">
        <v>21</v>
      </c>
      <c r="M19" s="159">
        <f t="shared" si="3"/>
        <v>0</v>
      </c>
      <c r="N19" s="158">
        <v>0</v>
      </c>
      <c r="O19" s="158">
        <f t="shared" si="4"/>
        <v>0</v>
      </c>
      <c r="P19" s="158">
        <v>0</v>
      </c>
      <c r="Q19" s="158">
        <f t="shared" si="5"/>
        <v>0</v>
      </c>
      <c r="R19" s="159"/>
      <c r="S19" s="159" t="s">
        <v>118</v>
      </c>
      <c r="T19" s="159" t="s">
        <v>119</v>
      </c>
      <c r="U19" s="159">
        <v>0</v>
      </c>
      <c r="V19" s="159">
        <f t="shared" si="6"/>
        <v>0</v>
      </c>
      <c r="W19" s="159"/>
      <c r="X19" s="159" t="s">
        <v>120</v>
      </c>
      <c r="Y19" s="159" t="s">
        <v>121</v>
      </c>
      <c r="Z19" s="149"/>
      <c r="AA19" s="149"/>
      <c r="AB19" s="149"/>
      <c r="AC19" s="149"/>
      <c r="AD19" s="149"/>
      <c r="AE19" s="149"/>
      <c r="AF19" s="149"/>
      <c r="AG19" s="149" t="s">
        <v>122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>
      <c r="A20" s="176">
        <v>12</v>
      </c>
      <c r="B20" s="177" t="s">
        <v>142</v>
      </c>
      <c r="C20" s="183" t="s">
        <v>143</v>
      </c>
      <c r="D20" s="178" t="s">
        <v>129</v>
      </c>
      <c r="E20" s="179">
        <v>9</v>
      </c>
      <c r="F20" s="180"/>
      <c r="G20" s="181">
        <f t="shared" si="0"/>
        <v>0</v>
      </c>
      <c r="H20" s="160">
        <v>0</v>
      </c>
      <c r="I20" s="159">
        <f t="shared" si="1"/>
        <v>0</v>
      </c>
      <c r="J20" s="160">
        <v>18164.169999999998</v>
      </c>
      <c r="K20" s="159">
        <f t="shared" si="2"/>
        <v>163477.53</v>
      </c>
      <c r="L20" s="159">
        <v>21</v>
      </c>
      <c r="M20" s="159">
        <f t="shared" si="3"/>
        <v>0</v>
      </c>
      <c r="N20" s="158">
        <v>0</v>
      </c>
      <c r="O20" s="158">
        <f t="shared" si="4"/>
        <v>0</v>
      </c>
      <c r="P20" s="158">
        <v>0</v>
      </c>
      <c r="Q20" s="158">
        <f t="shared" si="5"/>
        <v>0</v>
      </c>
      <c r="R20" s="159"/>
      <c r="S20" s="159" t="s">
        <v>118</v>
      </c>
      <c r="T20" s="159" t="s">
        <v>119</v>
      </c>
      <c r="U20" s="159">
        <v>0</v>
      </c>
      <c r="V20" s="159">
        <f t="shared" si="6"/>
        <v>0</v>
      </c>
      <c r="W20" s="159"/>
      <c r="X20" s="159" t="s">
        <v>120</v>
      </c>
      <c r="Y20" s="159" t="s">
        <v>121</v>
      </c>
      <c r="Z20" s="149"/>
      <c r="AA20" s="149"/>
      <c r="AB20" s="149"/>
      <c r="AC20" s="149"/>
      <c r="AD20" s="149"/>
      <c r="AE20" s="149"/>
      <c r="AF20" s="149"/>
      <c r="AG20" s="149" t="s">
        <v>122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>
      <c r="A21" s="176">
        <v>13</v>
      </c>
      <c r="B21" s="177" t="s">
        <v>144</v>
      </c>
      <c r="C21" s="183" t="s">
        <v>145</v>
      </c>
      <c r="D21" s="178" t="s">
        <v>146</v>
      </c>
      <c r="E21" s="179">
        <v>1</v>
      </c>
      <c r="F21" s="180"/>
      <c r="G21" s="181">
        <f t="shared" si="0"/>
        <v>0</v>
      </c>
      <c r="H21" s="160">
        <v>0</v>
      </c>
      <c r="I21" s="159">
        <f t="shared" si="1"/>
        <v>0</v>
      </c>
      <c r="J21" s="160">
        <v>710000</v>
      </c>
      <c r="K21" s="159">
        <f t="shared" si="2"/>
        <v>710000</v>
      </c>
      <c r="L21" s="159">
        <v>21</v>
      </c>
      <c r="M21" s="159">
        <f t="shared" si="3"/>
        <v>0</v>
      </c>
      <c r="N21" s="158">
        <v>0</v>
      </c>
      <c r="O21" s="158">
        <f t="shared" si="4"/>
        <v>0</v>
      </c>
      <c r="P21" s="158">
        <v>0</v>
      </c>
      <c r="Q21" s="158">
        <f t="shared" si="5"/>
        <v>0</v>
      </c>
      <c r="R21" s="159"/>
      <c r="S21" s="159" t="s">
        <v>118</v>
      </c>
      <c r="T21" s="159" t="s">
        <v>119</v>
      </c>
      <c r="U21" s="159">
        <v>0</v>
      </c>
      <c r="V21" s="159">
        <f t="shared" si="6"/>
        <v>0</v>
      </c>
      <c r="W21" s="159"/>
      <c r="X21" s="159" t="s">
        <v>120</v>
      </c>
      <c r="Y21" s="159" t="s">
        <v>121</v>
      </c>
      <c r="Z21" s="149"/>
      <c r="AA21" s="149"/>
      <c r="AB21" s="149"/>
      <c r="AC21" s="149"/>
      <c r="AD21" s="149"/>
      <c r="AE21" s="149"/>
      <c r="AF21" s="149"/>
      <c r="AG21" s="149" t="s">
        <v>122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>
      <c r="A22" s="163" t="s">
        <v>114</v>
      </c>
      <c r="B22" s="164" t="s">
        <v>82</v>
      </c>
      <c r="C22" s="182" t="s">
        <v>83</v>
      </c>
      <c r="D22" s="165"/>
      <c r="E22" s="166"/>
      <c r="F22" s="167"/>
      <c r="G22" s="168">
        <f>SUMIF(AG23:AG23,"&lt;&gt;NOR",G23:G23)</f>
        <v>0</v>
      </c>
      <c r="H22" s="162"/>
      <c r="I22" s="162">
        <f>SUM(I23:I23)</f>
        <v>0</v>
      </c>
      <c r="J22" s="162"/>
      <c r="K22" s="162">
        <f>SUM(K23:K23)</f>
        <v>290000</v>
      </c>
      <c r="L22" s="162"/>
      <c r="M22" s="162">
        <f>SUM(M23:M23)</f>
        <v>0</v>
      </c>
      <c r="N22" s="161"/>
      <c r="O22" s="161">
        <f>SUM(O23:O23)</f>
        <v>0</v>
      </c>
      <c r="P22" s="161"/>
      <c r="Q22" s="161">
        <f>SUM(Q23:Q23)</f>
        <v>0</v>
      </c>
      <c r="R22" s="162"/>
      <c r="S22" s="162"/>
      <c r="T22" s="162"/>
      <c r="U22" s="162"/>
      <c r="V22" s="162">
        <f>SUM(V23:V23)</f>
        <v>0</v>
      </c>
      <c r="W22" s="162"/>
      <c r="X22" s="162"/>
      <c r="Y22" s="162"/>
      <c r="AG22" t="s">
        <v>115</v>
      </c>
    </row>
    <row r="23" spans="1:60" outlineLevel="1">
      <c r="A23" s="170">
        <v>14</v>
      </c>
      <c r="B23" s="171" t="s">
        <v>147</v>
      </c>
      <c r="C23" s="184" t="s">
        <v>148</v>
      </c>
      <c r="D23" s="172" t="s">
        <v>149</v>
      </c>
      <c r="E23" s="173">
        <v>1</v>
      </c>
      <c r="F23" s="174"/>
      <c r="G23" s="175">
        <f>ROUND(E23*F23,2)</f>
        <v>0</v>
      </c>
      <c r="H23" s="160">
        <v>0</v>
      </c>
      <c r="I23" s="159">
        <f>ROUND(E23*H23,2)</f>
        <v>0</v>
      </c>
      <c r="J23" s="160">
        <v>290000</v>
      </c>
      <c r="K23" s="159">
        <f>ROUND(E23*J23,2)</f>
        <v>290000</v>
      </c>
      <c r="L23" s="159">
        <v>21</v>
      </c>
      <c r="M23" s="159">
        <f>G23*(1+L23/100)</f>
        <v>0</v>
      </c>
      <c r="N23" s="158">
        <v>0</v>
      </c>
      <c r="O23" s="158">
        <f>ROUND(E23*N23,2)</f>
        <v>0</v>
      </c>
      <c r="P23" s="158">
        <v>0</v>
      </c>
      <c r="Q23" s="158">
        <f>ROUND(E23*P23,2)</f>
        <v>0</v>
      </c>
      <c r="R23" s="159"/>
      <c r="S23" s="159" t="s">
        <v>118</v>
      </c>
      <c r="T23" s="159" t="s">
        <v>119</v>
      </c>
      <c r="U23" s="159">
        <v>0</v>
      </c>
      <c r="V23" s="159">
        <f>ROUND(E23*U23,2)</f>
        <v>0</v>
      </c>
      <c r="W23" s="159"/>
      <c r="X23" s="159" t="s">
        <v>120</v>
      </c>
      <c r="Y23" s="159" t="s">
        <v>121</v>
      </c>
      <c r="Z23" s="149"/>
      <c r="AA23" s="149"/>
      <c r="AB23" s="149"/>
      <c r="AC23" s="149"/>
      <c r="AD23" s="149"/>
      <c r="AE23" s="149"/>
      <c r="AF23" s="149"/>
      <c r="AG23" s="149" t="s">
        <v>150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>
      <c r="A24" s="3"/>
      <c r="B24" s="4"/>
      <c r="C24" s="185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12</v>
      </c>
      <c r="AF24">
        <v>21</v>
      </c>
      <c r="AG24" t="s">
        <v>100</v>
      </c>
    </row>
    <row r="25" spans="1:60">
      <c r="A25" s="152"/>
      <c r="B25" s="153" t="s">
        <v>31</v>
      </c>
      <c r="C25" s="186"/>
      <c r="D25" s="154"/>
      <c r="E25" s="155"/>
      <c r="F25" s="155"/>
      <c r="G25" s="169">
        <f>G8+G22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f>SUMIF(L7:L23,AE24,G7:G23)</f>
        <v>0</v>
      </c>
      <c r="AF25">
        <f>SUMIF(L7:L23,AF24,G7:G23)</f>
        <v>0</v>
      </c>
      <c r="AG25" t="s">
        <v>151</v>
      </c>
    </row>
    <row r="26" spans="1:60">
      <c r="A26" s="3"/>
      <c r="B26" s="4"/>
      <c r="C26" s="18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>
      <c r="A27" s="3"/>
      <c r="B27" s="4"/>
      <c r="C27" s="18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>
      <c r="A28" s="271" t="s">
        <v>152</v>
      </c>
      <c r="B28" s="271"/>
      <c r="C28" s="272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>
      <c r="A29" s="252"/>
      <c r="B29" s="253"/>
      <c r="C29" s="254"/>
      <c r="D29" s="253"/>
      <c r="E29" s="253"/>
      <c r="F29" s="253"/>
      <c r="G29" s="25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G29" t="s">
        <v>153</v>
      </c>
    </row>
    <row r="30" spans="1:60">
      <c r="A30" s="256"/>
      <c r="B30" s="257"/>
      <c r="C30" s="258"/>
      <c r="D30" s="257"/>
      <c r="E30" s="257"/>
      <c r="F30" s="257"/>
      <c r="G30" s="25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>
      <c r="A31" s="256"/>
      <c r="B31" s="257"/>
      <c r="C31" s="258"/>
      <c r="D31" s="257"/>
      <c r="E31" s="257"/>
      <c r="F31" s="257"/>
      <c r="G31" s="25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>
      <c r="A32" s="256"/>
      <c r="B32" s="257"/>
      <c r="C32" s="258"/>
      <c r="D32" s="257"/>
      <c r="E32" s="257"/>
      <c r="F32" s="257"/>
      <c r="G32" s="25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>
      <c r="A33" s="260"/>
      <c r="B33" s="261"/>
      <c r="C33" s="262"/>
      <c r="D33" s="261"/>
      <c r="E33" s="261"/>
      <c r="F33" s="261"/>
      <c r="G33" s="26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>
      <c r="A34" s="3"/>
      <c r="B34" s="4"/>
      <c r="C34" s="18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>
      <c r="C35" s="187"/>
      <c r="D35" s="10"/>
      <c r="AG35" t="s">
        <v>154</v>
      </c>
    </row>
    <row r="36" spans="1:33">
      <c r="D36" s="10"/>
    </row>
    <row r="37" spans="1:33">
      <c r="D37" s="10"/>
    </row>
    <row r="38" spans="1:33">
      <c r="D38" s="10"/>
    </row>
    <row r="39" spans="1:33">
      <c r="D39" s="10"/>
    </row>
    <row r="40" spans="1:33">
      <c r="D40" s="10"/>
    </row>
    <row r="41" spans="1:33">
      <c r="D41" s="10"/>
    </row>
    <row r="42" spans="1:33">
      <c r="D42" s="10"/>
    </row>
    <row r="43" spans="1:33">
      <c r="D43" s="10"/>
    </row>
    <row r="44" spans="1:33">
      <c r="D44" s="10"/>
    </row>
    <row r="45" spans="1:33">
      <c r="D45" s="10"/>
    </row>
    <row r="46" spans="1:33">
      <c r="D46" s="10"/>
    </row>
    <row r="47" spans="1:33">
      <c r="D47" s="10"/>
    </row>
    <row r="48" spans="1:33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9:G33"/>
    <mergeCell ref="A1:G1"/>
    <mergeCell ref="C2:G2"/>
    <mergeCell ref="C3:G3"/>
    <mergeCell ref="C4:G4"/>
    <mergeCell ref="A28:C2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16" activePane="bottomLeft" state="frozen"/>
      <selection pane="bottomLeft" activeCell="F91" sqref="F91"/>
    </sheetView>
  </sheetViews>
  <sheetFormatPr defaultRowHeight="12.75" outlineLevelRow="3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48</v>
      </c>
      <c r="C4" s="268" t="s">
        <v>49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58</v>
      </c>
      <c r="C8" s="182" t="s">
        <v>59</v>
      </c>
      <c r="D8" s="165"/>
      <c r="E8" s="166"/>
      <c r="F8" s="167"/>
      <c r="G8" s="168">
        <f>SUMIF(AG9:AG36,"&lt;&gt;NOR",G9:G36)</f>
        <v>0</v>
      </c>
      <c r="H8" s="162"/>
      <c r="I8" s="162">
        <f>SUM(I9:I36)</f>
        <v>14328.76</v>
      </c>
      <c r="J8" s="162"/>
      <c r="K8" s="162">
        <f>SUM(K9:K36)</f>
        <v>109792.42</v>
      </c>
      <c r="L8" s="162"/>
      <c r="M8" s="162">
        <f>SUM(M9:M36)</f>
        <v>0</v>
      </c>
      <c r="N8" s="161"/>
      <c r="O8" s="161">
        <f>SUM(O9:O36)</f>
        <v>31.54</v>
      </c>
      <c r="P8" s="161"/>
      <c r="Q8" s="161">
        <f>SUM(Q9:Q36)</f>
        <v>0</v>
      </c>
      <c r="R8" s="162"/>
      <c r="S8" s="162"/>
      <c r="T8" s="162"/>
      <c r="U8" s="162"/>
      <c r="V8" s="162">
        <f>SUM(V9:V36)</f>
        <v>119.67</v>
      </c>
      <c r="W8" s="162"/>
      <c r="X8" s="162"/>
      <c r="Y8" s="162"/>
      <c r="AG8" t="s">
        <v>115</v>
      </c>
    </row>
    <row r="9" spans="1:60" outlineLevel="1">
      <c r="A9" s="170">
        <v>1</v>
      </c>
      <c r="B9" s="171" t="s">
        <v>155</v>
      </c>
      <c r="C9" s="184" t="s">
        <v>156</v>
      </c>
      <c r="D9" s="172" t="s">
        <v>117</v>
      </c>
      <c r="E9" s="173">
        <v>37.537190000000002</v>
      </c>
      <c r="F9" s="174">
        <v>0</v>
      </c>
      <c r="G9" s="175">
        <f>ROUND(E9*F9,2)</f>
        <v>0</v>
      </c>
      <c r="H9" s="160">
        <v>0</v>
      </c>
      <c r="I9" s="159">
        <f>ROUND(E9*H9,2)</f>
        <v>0</v>
      </c>
      <c r="J9" s="160">
        <v>97</v>
      </c>
      <c r="K9" s="159">
        <f>ROUND(E9*J9,2)</f>
        <v>3641.11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157</v>
      </c>
      <c r="T9" s="159" t="s">
        <v>157</v>
      </c>
      <c r="U9" s="159">
        <v>9.7000000000000003E-2</v>
      </c>
      <c r="V9" s="159">
        <f>ROUND(E9*U9,2)</f>
        <v>3.64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158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>
      <c r="A10" s="156"/>
      <c r="B10" s="157"/>
      <c r="C10" s="192" t="s">
        <v>159</v>
      </c>
      <c r="D10" s="188"/>
      <c r="E10" s="189">
        <v>37.537190000000002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160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>
      <c r="A11" s="170">
        <v>2</v>
      </c>
      <c r="B11" s="171" t="s">
        <v>161</v>
      </c>
      <c r="C11" s="184" t="s">
        <v>162</v>
      </c>
      <c r="D11" s="172" t="s">
        <v>117</v>
      </c>
      <c r="E11" s="173">
        <v>16.78219</v>
      </c>
      <c r="F11" s="174">
        <v>0</v>
      </c>
      <c r="G11" s="175">
        <f>ROUND(E11*F11,2)</f>
        <v>0</v>
      </c>
      <c r="H11" s="160">
        <v>0</v>
      </c>
      <c r="I11" s="159">
        <f>ROUND(E11*H11,2)</f>
        <v>0</v>
      </c>
      <c r="J11" s="160">
        <v>246.5</v>
      </c>
      <c r="K11" s="159">
        <f>ROUND(E11*J11,2)</f>
        <v>4136.8100000000004</v>
      </c>
      <c r="L11" s="159">
        <v>21</v>
      </c>
      <c r="M11" s="159">
        <f>G11*(1+L11/100)</f>
        <v>0</v>
      </c>
      <c r="N11" s="158">
        <v>0</v>
      </c>
      <c r="O11" s="158">
        <f>ROUND(E11*N11,2)</f>
        <v>0</v>
      </c>
      <c r="P11" s="158">
        <v>0</v>
      </c>
      <c r="Q11" s="158">
        <f>ROUND(E11*P11,2)</f>
        <v>0</v>
      </c>
      <c r="R11" s="159"/>
      <c r="S11" s="159" t="s">
        <v>157</v>
      </c>
      <c r="T11" s="159" t="s">
        <v>157</v>
      </c>
      <c r="U11" s="159">
        <v>0.36799999999999999</v>
      </c>
      <c r="V11" s="159">
        <f>ROUND(E11*U11,2)</f>
        <v>6.18</v>
      </c>
      <c r="W11" s="159"/>
      <c r="X11" s="159" t="s">
        <v>120</v>
      </c>
      <c r="Y11" s="159" t="s">
        <v>121</v>
      </c>
      <c r="Z11" s="149"/>
      <c r="AA11" s="149"/>
      <c r="AB11" s="149"/>
      <c r="AC11" s="149"/>
      <c r="AD11" s="149"/>
      <c r="AE11" s="149"/>
      <c r="AF11" s="149"/>
      <c r="AG11" s="149" t="s">
        <v>158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2">
      <c r="A12" s="156"/>
      <c r="B12" s="157"/>
      <c r="C12" s="192" t="s">
        <v>163</v>
      </c>
      <c r="D12" s="188"/>
      <c r="E12" s="189">
        <v>16.78219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9"/>
      <c r="AA12" s="149"/>
      <c r="AB12" s="149"/>
      <c r="AC12" s="149"/>
      <c r="AD12" s="149"/>
      <c r="AE12" s="149"/>
      <c r="AF12" s="149"/>
      <c r="AG12" s="149" t="s">
        <v>160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>
      <c r="A13" s="170">
        <v>3</v>
      </c>
      <c r="B13" s="171" t="s">
        <v>164</v>
      </c>
      <c r="C13" s="184" t="s">
        <v>165</v>
      </c>
      <c r="D13" s="172" t="s">
        <v>117</v>
      </c>
      <c r="E13" s="173">
        <v>16.78219</v>
      </c>
      <c r="F13" s="174">
        <v>0</v>
      </c>
      <c r="G13" s="175">
        <f>ROUND(E13*F13,2)</f>
        <v>0</v>
      </c>
      <c r="H13" s="160">
        <v>0</v>
      </c>
      <c r="I13" s="159">
        <f>ROUND(E13*H13,2)</f>
        <v>0</v>
      </c>
      <c r="J13" s="160">
        <v>48.5</v>
      </c>
      <c r="K13" s="159">
        <f>ROUND(E13*J13,2)</f>
        <v>813.94</v>
      </c>
      <c r="L13" s="159">
        <v>21</v>
      </c>
      <c r="M13" s="159">
        <f>G13*(1+L13/100)</f>
        <v>0</v>
      </c>
      <c r="N13" s="158">
        <v>0</v>
      </c>
      <c r="O13" s="158">
        <f>ROUND(E13*N13,2)</f>
        <v>0</v>
      </c>
      <c r="P13" s="158">
        <v>0</v>
      </c>
      <c r="Q13" s="158">
        <f>ROUND(E13*P13,2)</f>
        <v>0</v>
      </c>
      <c r="R13" s="159"/>
      <c r="S13" s="159" t="s">
        <v>157</v>
      </c>
      <c r="T13" s="159" t="s">
        <v>157</v>
      </c>
      <c r="U13" s="159">
        <v>5.8000000000000003E-2</v>
      </c>
      <c r="V13" s="159">
        <f>ROUND(E13*U13,2)</f>
        <v>0.97</v>
      </c>
      <c r="W13" s="159"/>
      <c r="X13" s="159" t="s">
        <v>120</v>
      </c>
      <c r="Y13" s="159" t="s">
        <v>121</v>
      </c>
      <c r="Z13" s="149"/>
      <c r="AA13" s="149"/>
      <c r="AB13" s="149"/>
      <c r="AC13" s="149"/>
      <c r="AD13" s="149"/>
      <c r="AE13" s="149"/>
      <c r="AF13" s="149"/>
      <c r="AG13" s="149" t="s">
        <v>158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2">
      <c r="A14" s="156"/>
      <c r="B14" s="157"/>
      <c r="C14" s="192" t="s">
        <v>166</v>
      </c>
      <c r="D14" s="188"/>
      <c r="E14" s="189">
        <v>16.78219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160</v>
      </c>
      <c r="AH14" s="149">
        <v>5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>
      <c r="A15" s="170">
        <v>4</v>
      </c>
      <c r="B15" s="171" t="s">
        <v>167</v>
      </c>
      <c r="C15" s="184" t="s">
        <v>168</v>
      </c>
      <c r="D15" s="172" t="s">
        <v>117</v>
      </c>
      <c r="E15" s="173">
        <v>9.6335999999999995</v>
      </c>
      <c r="F15" s="174">
        <v>0</v>
      </c>
      <c r="G15" s="175">
        <f>ROUND(E15*F15,2)</f>
        <v>0</v>
      </c>
      <c r="H15" s="160">
        <v>0</v>
      </c>
      <c r="I15" s="159">
        <f>ROUND(E15*H15,2)</f>
        <v>0</v>
      </c>
      <c r="J15" s="160">
        <v>627</v>
      </c>
      <c r="K15" s="159">
        <f>ROUND(E15*J15,2)</f>
        <v>6040.27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9"/>
      <c r="S15" s="159" t="s">
        <v>157</v>
      </c>
      <c r="T15" s="159" t="s">
        <v>157</v>
      </c>
      <c r="U15" s="159">
        <v>0.36499999999999999</v>
      </c>
      <c r="V15" s="159">
        <f>ROUND(E15*U15,2)</f>
        <v>3.52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158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>
      <c r="A16" s="156"/>
      <c r="B16" s="157"/>
      <c r="C16" s="192" t="s">
        <v>169</v>
      </c>
      <c r="D16" s="188"/>
      <c r="E16" s="189">
        <v>9.6335999999999995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160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>
      <c r="A17" s="170">
        <v>5</v>
      </c>
      <c r="B17" s="171" t="s">
        <v>170</v>
      </c>
      <c r="C17" s="184" t="s">
        <v>171</v>
      </c>
      <c r="D17" s="172" t="s">
        <v>117</v>
      </c>
      <c r="E17" s="173">
        <v>9.6335999999999995</v>
      </c>
      <c r="F17" s="174">
        <v>0</v>
      </c>
      <c r="G17" s="175">
        <f>ROUND(E17*F17,2)</f>
        <v>0</v>
      </c>
      <c r="H17" s="160">
        <v>0</v>
      </c>
      <c r="I17" s="159">
        <f>ROUND(E17*H17,2)</f>
        <v>0</v>
      </c>
      <c r="J17" s="160">
        <v>225</v>
      </c>
      <c r="K17" s="159">
        <f>ROUND(E17*J17,2)</f>
        <v>2167.56</v>
      </c>
      <c r="L17" s="159">
        <v>21</v>
      </c>
      <c r="M17" s="159">
        <f>G17*(1+L17/100)</f>
        <v>0</v>
      </c>
      <c r="N17" s="158">
        <v>0</v>
      </c>
      <c r="O17" s="158">
        <f>ROUND(E17*N17,2)</f>
        <v>0</v>
      </c>
      <c r="P17" s="158">
        <v>0</v>
      </c>
      <c r="Q17" s="158">
        <f>ROUND(E17*P17,2)</f>
        <v>0</v>
      </c>
      <c r="R17" s="159"/>
      <c r="S17" s="159" t="s">
        <v>157</v>
      </c>
      <c r="T17" s="159" t="s">
        <v>157</v>
      </c>
      <c r="U17" s="159">
        <v>0.38979999999999998</v>
      </c>
      <c r="V17" s="159">
        <f>ROUND(E17*U17,2)</f>
        <v>3.76</v>
      </c>
      <c r="W17" s="159"/>
      <c r="X17" s="159" t="s">
        <v>120</v>
      </c>
      <c r="Y17" s="159" t="s">
        <v>121</v>
      </c>
      <c r="Z17" s="149"/>
      <c r="AA17" s="149"/>
      <c r="AB17" s="149"/>
      <c r="AC17" s="149"/>
      <c r="AD17" s="149"/>
      <c r="AE17" s="149"/>
      <c r="AF17" s="149"/>
      <c r="AG17" s="149" t="s">
        <v>158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>
      <c r="A18" s="156"/>
      <c r="B18" s="157"/>
      <c r="C18" s="192" t="s">
        <v>172</v>
      </c>
      <c r="D18" s="188"/>
      <c r="E18" s="189">
        <v>9.6335999999999995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160</v>
      </c>
      <c r="AH18" s="149">
        <v>5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>
      <c r="A19" s="170">
        <v>6</v>
      </c>
      <c r="B19" s="171" t="s">
        <v>173</v>
      </c>
      <c r="C19" s="184" t="s">
        <v>174</v>
      </c>
      <c r="D19" s="172" t="s">
        <v>117</v>
      </c>
      <c r="E19" s="173">
        <v>82.5</v>
      </c>
      <c r="F19" s="174">
        <v>0</v>
      </c>
      <c r="G19" s="175">
        <f>ROUND(E19*F19,2)</f>
        <v>0</v>
      </c>
      <c r="H19" s="160">
        <v>0</v>
      </c>
      <c r="I19" s="159">
        <f>ROUND(E19*H19,2)</f>
        <v>0</v>
      </c>
      <c r="J19" s="160">
        <v>627</v>
      </c>
      <c r="K19" s="159">
        <f>ROUND(E19*J19,2)</f>
        <v>51727.5</v>
      </c>
      <c r="L19" s="159">
        <v>21</v>
      </c>
      <c r="M19" s="159">
        <f>G19*(1+L19/100)</f>
        <v>0</v>
      </c>
      <c r="N19" s="158">
        <v>0</v>
      </c>
      <c r="O19" s="158">
        <f>ROUND(E19*N19,2)</f>
        <v>0</v>
      </c>
      <c r="P19" s="158">
        <v>0</v>
      </c>
      <c r="Q19" s="158">
        <f>ROUND(E19*P19,2)</f>
        <v>0</v>
      </c>
      <c r="R19" s="159"/>
      <c r="S19" s="159" t="s">
        <v>157</v>
      </c>
      <c r="T19" s="159" t="s">
        <v>157</v>
      </c>
      <c r="U19" s="159">
        <v>0.36499999999999999</v>
      </c>
      <c r="V19" s="159">
        <f>ROUND(E19*U19,2)</f>
        <v>30.11</v>
      </c>
      <c r="W19" s="159"/>
      <c r="X19" s="159" t="s">
        <v>120</v>
      </c>
      <c r="Y19" s="159" t="s">
        <v>121</v>
      </c>
      <c r="Z19" s="149"/>
      <c r="AA19" s="149"/>
      <c r="AB19" s="149"/>
      <c r="AC19" s="149"/>
      <c r="AD19" s="149"/>
      <c r="AE19" s="149"/>
      <c r="AF19" s="149"/>
      <c r="AG19" s="149" t="s">
        <v>158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>
      <c r="A20" s="156"/>
      <c r="B20" s="157"/>
      <c r="C20" s="192" t="s">
        <v>175</v>
      </c>
      <c r="D20" s="188"/>
      <c r="E20" s="189">
        <v>48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160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3">
      <c r="A21" s="156"/>
      <c r="B21" s="157"/>
      <c r="C21" s="192" t="s">
        <v>176</v>
      </c>
      <c r="D21" s="188"/>
      <c r="E21" s="189">
        <v>34.5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9"/>
      <c r="AA21" s="149"/>
      <c r="AB21" s="149"/>
      <c r="AC21" s="149"/>
      <c r="AD21" s="149"/>
      <c r="AE21" s="149"/>
      <c r="AF21" s="149"/>
      <c r="AG21" s="149" t="s">
        <v>160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>
      <c r="A22" s="170">
        <v>7</v>
      </c>
      <c r="B22" s="171" t="s">
        <v>177</v>
      </c>
      <c r="C22" s="184" t="s">
        <v>178</v>
      </c>
      <c r="D22" s="172" t="s">
        <v>117</v>
      </c>
      <c r="E22" s="173">
        <v>82.5</v>
      </c>
      <c r="F22" s="174">
        <v>0</v>
      </c>
      <c r="G22" s="175">
        <f>ROUND(E22*F22,2)</f>
        <v>0</v>
      </c>
      <c r="H22" s="160">
        <v>0</v>
      </c>
      <c r="I22" s="159">
        <f>ROUND(E22*H22,2)</f>
        <v>0</v>
      </c>
      <c r="J22" s="160">
        <v>48.8</v>
      </c>
      <c r="K22" s="159">
        <f>ROUND(E22*J22,2)</f>
        <v>4026</v>
      </c>
      <c r="L22" s="159">
        <v>21</v>
      </c>
      <c r="M22" s="159">
        <f>G22*(1+L22/100)</f>
        <v>0</v>
      </c>
      <c r="N22" s="158">
        <v>0</v>
      </c>
      <c r="O22" s="158">
        <f>ROUND(E22*N22,2)</f>
        <v>0</v>
      </c>
      <c r="P22" s="158">
        <v>0</v>
      </c>
      <c r="Q22" s="158">
        <f>ROUND(E22*P22,2)</f>
        <v>0</v>
      </c>
      <c r="R22" s="159"/>
      <c r="S22" s="159" t="s">
        <v>157</v>
      </c>
      <c r="T22" s="159" t="s">
        <v>157</v>
      </c>
      <c r="U22" s="159">
        <v>8.4000000000000005E-2</v>
      </c>
      <c r="V22" s="159">
        <f>ROUND(E22*U22,2)</f>
        <v>6.93</v>
      </c>
      <c r="W22" s="159"/>
      <c r="X22" s="159" t="s">
        <v>120</v>
      </c>
      <c r="Y22" s="159" t="s">
        <v>121</v>
      </c>
      <c r="Z22" s="149"/>
      <c r="AA22" s="149"/>
      <c r="AB22" s="149"/>
      <c r="AC22" s="149"/>
      <c r="AD22" s="149"/>
      <c r="AE22" s="149"/>
      <c r="AF22" s="149"/>
      <c r="AG22" s="149" t="s">
        <v>158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2">
      <c r="A23" s="156"/>
      <c r="B23" s="157"/>
      <c r="C23" s="192" t="s">
        <v>179</v>
      </c>
      <c r="D23" s="188"/>
      <c r="E23" s="189">
        <v>82.5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160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>
      <c r="A24" s="170">
        <v>8</v>
      </c>
      <c r="B24" s="171" t="s">
        <v>180</v>
      </c>
      <c r="C24" s="184" t="s">
        <v>181</v>
      </c>
      <c r="D24" s="172" t="s">
        <v>117</v>
      </c>
      <c r="E24" s="173">
        <v>61.63</v>
      </c>
      <c r="F24" s="174">
        <v>0</v>
      </c>
      <c r="G24" s="175">
        <f>ROUND(E24*F24,2)</f>
        <v>0</v>
      </c>
      <c r="H24" s="160">
        <v>0</v>
      </c>
      <c r="I24" s="159">
        <f>ROUND(E24*H24,2)</f>
        <v>0</v>
      </c>
      <c r="J24" s="160">
        <v>159</v>
      </c>
      <c r="K24" s="159">
        <f>ROUND(E24*J24,2)</f>
        <v>9799.17</v>
      </c>
      <c r="L24" s="159">
        <v>21</v>
      </c>
      <c r="M24" s="159">
        <f>G24*(1+L24/100)</f>
        <v>0</v>
      </c>
      <c r="N24" s="158">
        <v>0</v>
      </c>
      <c r="O24" s="158">
        <f>ROUND(E24*N24,2)</f>
        <v>0</v>
      </c>
      <c r="P24" s="158">
        <v>0</v>
      </c>
      <c r="Q24" s="158">
        <f>ROUND(E24*P24,2)</f>
        <v>0</v>
      </c>
      <c r="R24" s="159"/>
      <c r="S24" s="159" t="s">
        <v>157</v>
      </c>
      <c r="T24" s="159" t="s">
        <v>157</v>
      </c>
      <c r="U24" s="159">
        <v>0.20200000000000001</v>
      </c>
      <c r="V24" s="159">
        <f>ROUND(E24*U24,2)</f>
        <v>12.45</v>
      </c>
      <c r="W24" s="159"/>
      <c r="X24" s="159" t="s">
        <v>120</v>
      </c>
      <c r="Y24" s="159" t="s">
        <v>121</v>
      </c>
      <c r="Z24" s="149"/>
      <c r="AA24" s="149"/>
      <c r="AB24" s="149"/>
      <c r="AC24" s="149"/>
      <c r="AD24" s="149"/>
      <c r="AE24" s="149"/>
      <c r="AF24" s="149"/>
      <c r="AG24" s="149" t="s">
        <v>158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>
      <c r="A25" s="156"/>
      <c r="B25" s="157"/>
      <c r="C25" s="192" t="s">
        <v>182</v>
      </c>
      <c r="D25" s="188"/>
      <c r="E25" s="189">
        <v>7.48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160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3">
      <c r="A26" s="156"/>
      <c r="B26" s="157"/>
      <c r="C26" s="192" t="s">
        <v>183</v>
      </c>
      <c r="D26" s="188"/>
      <c r="E26" s="189">
        <v>30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9"/>
      <c r="AA26" s="149"/>
      <c r="AB26" s="149"/>
      <c r="AC26" s="149"/>
      <c r="AD26" s="149"/>
      <c r="AE26" s="149"/>
      <c r="AF26" s="149"/>
      <c r="AG26" s="149" t="s">
        <v>160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3">
      <c r="A27" s="156"/>
      <c r="B27" s="157"/>
      <c r="C27" s="192" t="s">
        <v>184</v>
      </c>
      <c r="D27" s="188"/>
      <c r="E27" s="189">
        <v>24.15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160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>
      <c r="A28" s="170">
        <v>9</v>
      </c>
      <c r="B28" s="171" t="s">
        <v>185</v>
      </c>
      <c r="C28" s="184" t="s">
        <v>186</v>
      </c>
      <c r="D28" s="172" t="s">
        <v>117</v>
      </c>
      <c r="E28" s="173">
        <v>18.55</v>
      </c>
      <c r="F28" s="174">
        <v>0</v>
      </c>
      <c r="G28" s="175">
        <f>ROUND(E28*F28,2)</f>
        <v>0</v>
      </c>
      <c r="H28" s="160">
        <v>772.44</v>
      </c>
      <c r="I28" s="159">
        <f>ROUND(E28*H28,2)</f>
        <v>14328.76</v>
      </c>
      <c r="J28" s="160">
        <v>783.56</v>
      </c>
      <c r="K28" s="159">
        <f>ROUND(E28*J28,2)</f>
        <v>14535.04</v>
      </c>
      <c r="L28" s="159">
        <v>21</v>
      </c>
      <c r="M28" s="159">
        <f>G28*(1+L28/100)</f>
        <v>0</v>
      </c>
      <c r="N28" s="158">
        <v>1.7</v>
      </c>
      <c r="O28" s="158">
        <f>ROUND(E28*N28,2)</f>
        <v>31.54</v>
      </c>
      <c r="P28" s="158">
        <v>0</v>
      </c>
      <c r="Q28" s="158">
        <f>ROUND(E28*P28,2)</f>
        <v>0</v>
      </c>
      <c r="R28" s="159"/>
      <c r="S28" s="159" t="s">
        <v>157</v>
      </c>
      <c r="T28" s="159" t="s">
        <v>157</v>
      </c>
      <c r="U28" s="159">
        <v>1.587</v>
      </c>
      <c r="V28" s="159">
        <f>ROUND(E28*U28,2)</f>
        <v>29.44</v>
      </c>
      <c r="W28" s="159"/>
      <c r="X28" s="159" t="s">
        <v>120</v>
      </c>
      <c r="Y28" s="159" t="s">
        <v>121</v>
      </c>
      <c r="Z28" s="149"/>
      <c r="AA28" s="149"/>
      <c r="AB28" s="149"/>
      <c r="AC28" s="149"/>
      <c r="AD28" s="149"/>
      <c r="AE28" s="149"/>
      <c r="AF28" s="149"/>
      <c r="AG28" s="149" t="s">
        <v>135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>
      <c r="A29" s="156"/>
      <c r="B29" s="157"/>
      <c r="C29" s="192" t="s">
        <v>187</v>
      </c>
      <c r="D29" s="188"/>
      <c r="E29" s="189">
        <v>4.55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9"/>
      <c r="AA29" s="149"/>
      <c r="AB29" s="149"/>
      <c r="AC29" s="149"/>
      <c r="AD29" s="149"/>
      <c r="AE29" s="149"/>
      <c r="AF29" s="149"/>
      <c r="AG29" s="149" t="s">
        <v>160</v>
      </c>
      <c r="AH29" s="149">
        <v>5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3">
      <c r="A30" s="156"/>
      <c r="B30" s="157"/>
      <c r="C30" s="192" t="s">
        <v>188</v>
      </c>
      <c r="D30" s="188"/>
      <c r="E30" s="189">
        <v>14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160</v>
      </c>
      <c r="AH30" s="149">
        <v>5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>
      <c r="A31" s="170">
        <v>10</v>
      </c>
      <c r="B31" s="171" t="s">
        <v>189</v>
      </c>
      <c r="C31" s="184" t="s">
        <v>190</v>
      </c>
      <c r="D31" s="172" t="s">
        <v>124</v>
      </c>
      <c r="E31" s="173">
        <v>66.66</v>
      </c>
      <c r="F31" s="174">
        <v>0</v>
      </c>
      <c r="G31" s="175">
        <f>ROUND(E31*F31,2)</f>
        <v>0</v>
      </c>
      <c r="H31" s="160">
        <v>0</v>
      </c>
      <c r="I31" s="159">
        <f>ROUND(E31*H31,2)</f>
        <v>0</v>
      </c>
      <c r="J31" s="160">
        <v>71</v>
      </c>
      <c r="K31" s="159">
        <f>ROUND(E31*J31,2)</f>
        <v>4732.8599999999997</v>
      </c>
      <c r="L31" s="159">
        <v>21</v>
      </c>
      <c r="M31" s="159">
        <f>G31*(1+L31/100)</f>
        <v>0</v>
      </c>
      <c r="N31" s="158">
        <v>0</v>
      </c>
      <c r="O31" s="158">
        <f>ROUND(E31*N31,2)</f>
        <v>0</v>
      </c>
      <c r="P31" s="158">
        <v>0</v>
      </c>
      <c r="Q31" s="158">
        <f>ROUND(E31*P31,2)</f>
        <v>0</v>
      </c>
      <c r="R31" s="159"/>
      <c r="S31" s="159" t="s">
        <v>157</v>
      </c>
      <c r="T31" s="159" t="s">
        <v>157</v>
      </c>
      <c r="U31" s="159">
        <v>9.6000000000000002E-2</v>
      </c>
      <c r="V31" s="159">
        <f>ROUND(E31*U31,2)</f>
        <v>6.4</v>
      </c>
      <c r="W31" s="159"/>
      <c r="X31" s="159" t="s">
        <v>120</v>
      </c>
      <c r="Y31" s="159" t="s">
        <v>121</v>
      </c>
      <c r="Z31" s="149"/>
      <c r="AA31" s="149"/>
      <c r="AB31" s="149"/>
      <c r="AC31" s="149"/>
      <c r="AD31" s="149"/>
      <c r="AE31" s="149"/>
      <c r="AF31" s="149"/>
      <c r="AG31" s="149" t="s">
        <v>158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>
      <c r="A32" s="156"/>
      <c r="B32" s="157"/>
      <c r="C32" s="192" t="s">
        <v>191</v>
      </c>
      <c r="D32" s="188"/>
      <c r="E32" s="189">
        <v>66.66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160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>
      <c r="A33" s="170">
        <v>11</v>
      </c>
      <c r="B33" s="171" t="s">
        <v>192</v>
      </c>
      <c r="C33" s="184" t="s">
        <v>193</v>
      </c>
      <c r="D33" s="172" t="s">
        <v>124</v>
      </c>
      <c r="E33" s="173">
        <v>180.8</v>
      </c>
      <c r="F33" s="174">
        <v>0</v>
      </c>
      <c r="G33" s="175">
        <f>ROUND(E33*F33,2)</f>
        <v>0</v>
      </c>
      <c r="H33" s="160">
        <v>0</v>
      </c>
      <c r="I33" s="159">
        <f>ROUND(E33*H33,2)</f>
        <v>0</v>
      </c>
      <c r="J33" s="160">
        <v>45.2</v>
      </c>
      <c r="K33" s="159">
        <f>ROUND(E33*J33,2)</f>
        <v>8172.16</v>
      </c>
      <c r="L33" s="159">
        <v>21</v>
      </c>
      <c r="M33" s="159">
        <f>G33*(1+L33/100)</f>
        <v>0</v>
      </c>
      <c r="N33" s="158">
        <v>0</v>
      </c>
      <c r="O33" s="158">
        <f>ROUND(E33*N33,2)</f>
        <v>0</v>
      </c>
      <c r="P33" s="158">
        <v>0</v>
      </c>
      <c r="Q33" s="158">
        <f>ROUND(E33*P33,2)</f>
        <v>0</v>
      </c>
      <c r="R33" s="159"/>
      <c r="S33" s="159" t="s">
        <v>157</v>
      </c>
      <c r="T33" s="159" t="s">
        <v>157</v>
      </c>
      <c r="U33" s="159">
        <v>0.09</v>
      </c>
      <c r="V33" s="159">
        <f>ROUND(E33*U33,2)</f>
        <v>16.27</v>
      </c>
      <c r="W33" s="159"/>
      <c r="X33" s="159" t="s">
        <v>120</v>
      </c>
      <c r="Y33" s="159" t="s">
        <v>121</v>
      </c>
      <c r="Z33" s="149"/>
      <c r="AA33" s="149"/>
      <c r="AB33" s="149"/>
      <c r="AC33" s="149"/>
      <c r="AD33" s="149"/>
      <c r="AE33" s="149"/>
      <c r="AF33" s="149"/>
      <c r="AG33" s="149" t="s">
        <v>158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>
      <c r="A34" s="156"/>
      <c r="B34" s="157"/>
      <c r="C34" s="192" t="s">
        <v>194</v>
      </c>
      <c r="D34" s="188"/>
      <c r="E34" s="189">
        <v>74.8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9"/>
      <c r="AA34" s="149"/>
      <c r="AB34" s="149"/>
      <c r="AC34" s="149"/>
      <c r="AD34" s="149"/>
      <c r="AE34" s="149"/>
      <c r="AF34" s="149"/>
      <c r="AG34" s="149" t="s">
        <v>160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3">
      <c r="A35" s="156"/>
      <c r="B35" s="157"/>
      <c r="C35" s="192" t="s">
        <v>195</v>
      </c>
      <c r="D35" s="188"/>
      <c r="E35" s="189">
        <v>26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160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3">
      <c r="A36" s="156"/>
      <c r="B36" s="157"/>
      <c r="C36" s="192" t="s">
        <v>196</v>
      </c>
      <c r="D36" s="188"/>
      <c r="E36" s="189">
        <v>80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160</v>
      </c>
      <c r="AH36" s="149">
        <v>5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>
      <c r="A37" s="163" t="s">
        <v>114</v>
      </c>
      <c r="B37" s="164" t="s">
        <v>60</v>
      </c>
      <c r="C37" s="182" t="s">
        <v>61</v>
      </c>
      <c r="D37" s="165"/>
      <c r="E37" s="166"/>
      <c r="F37" s="167"/>
      <c r="G37" s="168">
        <f>SUMIF(AG38:AG48,"&lt;&gt;NOR",G38:G48)</f>
        <v>0</v>
      </c>
      <c r="H37" s="162"/>
      <c r="I37" s="162">
        <f>SUM(I38:I48)</f>
        <v>0</v>
      </c>
      <c r="J37" s="162"/>
      <c r="K37" s="162">
        <f>SUM(K38:K48)</f>
        <v>59182.899999999994</v>
      </c>
      <c r="L37" s="162"/>
      <c r="M37" s="162">
        <f>SUM(M38:M48)</f>
        <v>0</v>
      </c>
      <c r="N37" s="161"/>
      <c r="O37" s="161">
        <f>SUM(O38:O48)</f>
        <v>0</v>
      </c>
      <c r="P37" s="161"/>
      <c r="Q37" s="161">
        <f>SUM(Q38:Q48)</f>
        <v>0</v>
      </c>
      <c r="R37" s="162"/>
      <c r="S37" s="162"/>
      <c r="T37" s="162"/>
      <c r="U37" s="162"/>
      <c r="V37" s="162">
        <f>SUM(V38:V48)</f>
        <v>31.779999999999998</v>
      </c>
      <c r="W37" s="162"/>
      <c r="X37" s="162"/>
      <c r="Y37" s="162"/>
      <c r="AG37" t="s">
        <v>115</v>
      </c>
    </row>
    <row r="38" spans="1:60" ht="22.5" outlineLevel="1">
      <c r="A38" s="170">
        <v>12</v>
      </c>
      <c r="B38" s="171" t="s">
        <v>197</v>
      </c>
      <c r="C38" s="184" t="s">
        <v>198</v>
      </c>
      <c r="D38" s="172" t="s">
        <v>117</v>
      </c>
      <c r="E38" s="173">
        <v>47.285789999999999</v>
      </c>
      <c r="F38" s="174">
        <v>0</v>
      </c>
      <c r="G38" s="175">
        <f>ROUND(E38*F38,2)</f>
        <v>0</v>
      </c>
      <c r="H38" s="160">
        <v>0</v>
      </c>
      <c r="I38" s="159">
        <f>ROUND(E38*H38,2)</f>
        <v>0</v>
      </c>
      <c r="J38" s="160">
        <v>309</v>
      </c>
      <c r="K38" s="159">
        <f>ROUND(E38*J38,2)</f>
        <v>14611.31</v>
      </c>
      <c r="L38" s="159">
        <v>21</v>
      </c>
      <c r="M38" s="159">
        <f>G38*(1+L38/100)</f>
        <v>0</v>
      </c>
      <c r="N38" s="158">
        <v>0</v>
      </c>
      <c r="O38" s="158">
        <f>ROUND(E38*N38,2)</f>
        <v>0</v>
      </c>
      <c r="P38" s="158">
        <v>0</v>
      </c>
      <c r="Q38" s="158">
        <f>ROUND(E38*P38,2)</f>
        <v>0</v>
      </c>
      <c r="R38" s="159"/>
      <c r="S38" s="159" t="s">
        <v>157</v>
      </c>
      <c r="T38" s="159" t="s">
        <v>157</v>
      </c>
      <c r="U38" s="159">
        <v>1.0999999999999999E-2</v>
      </c>
      <c r="V38" s="159">
        <f>ROUND(E38*U38,2)</f>
        <v>0.52</v>
      </c>
      <c r="W38" s="159"/>
      <c r="X38" s="159" t="s">
        <v>120</v>
      </c>
      <c r="Y38" s="159" t="s">
        <v>121</v>
      </c>
      <c r="Z38" s="149"/>
      <c r="AA38" s="149"/>
      <c r="AB38" s="149"/>
      <c r="AC38" s="149"/>
      <c r="AD38" s="149"/>
      <c r="AE38" s="149"/>
      <c r="AF38" s="149"/>
      <c r="AG38" s="149" t="s">
        <v>158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2">
      <c r="A39" s="156"/>
      <c r="B39" s="157"/>
      <c r="C39" s="192" t="s">
        <v>166</v>
      </c>
      <c r="D39" s="188"/>
      <c r="E39" s="189">
        <v>16.78219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160</v>
      </c>
      <c r="AH39" s="149">
        <v>5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3">
      <c r="A40" s="156"/>
      <c r="B40" s="157"/>
      <c r="C40" s="192" t="s">
        <v>172</v>
      </c>
      <c r="D40" s="188"/>
      <c r="E40" s="189">
        <v>9.6335999999999995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160</v>
      </c>
      <c r="AH40" s="149">
        <v>5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3">
      <c r="A41" s="156"/>
      <c r="B41" s="157"/>
      <c r="C41" s="192" t="s">
        <v>199</v>
      </c>
      <c r="D41" s="188"/>
      <c r="E41" s="189">
        <v>-61.63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9"/>
      <c r="AA41" s="149"/>
      <c r="AB41" s="149"/>
      <c r="AC41" s="149"/>
      <c r="AD41" s="149"/>
      <c r="AE41" s="149"/>
      <c r="AF41" s="149"/>
      <c r="AG41" s="149" t="s">
        <v>160</v>
      </c>
      <c r="AH41" s="149">
        <v>5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3">
      <c r="A42" s="156"/>
      <c r="B42" s="157"/>
      <c r="C42" s="192" t="s">
        <v>179</v>
      </c>
      <c r="D42" s="188"/>
      <c r="E42" s="189">
        <v>82.5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160</v>
      </c>
      <c r="AH42" s="149">
        <v>5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ht="22.5" outlineLevel="1">
      <c r="A43" s="170">
        <v>13</v>
      </c>
      <c r="B43" s="171" t="s">
        <v>200</v>
      </c>
      <c r="C43" s="184" t="s">
        <v>201</v>
      </c>
      <c r="D43" s="172" t="s">
        <v>117</v>
      </c>
      <c r="E43" s="173">
        <v>47.285789999999999</v>
      </c>
      <c r="F43" s="174">
        <v>0</v>
      </c>
      <c r="G43" s="175">
        <f>ROUND(E43*F43,2)</f>
        <v>0</v>
      </c>
      <c r="H43" s="160">
        <v>0</v>
      </c>
      <c r="I43" s="159">
        <f>ROUND(E43*H43,2)</f>
        <v>0</v>
      </c>
      <c r="J43" s="160">
        <v>350</v>
      </c>
      <c r="K43" s="159">
        <f>ROUND(E43*J43,2)</f>
        <v>16550.03</v>
      </c>
      <c r="L43" s="159">
        <v>21</v>
      </c>
      <c r="M43" s="159">
        <f>G43*(1+L43/100)</f>
        <v>0</v>
      </c>
      <c r="N43" s="158">
        <v>0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157</v>
      </c>
      <c r="T43" s="159" t="s">
        <v>157</v>
      </c>
      <c r="U43" s="159">
        <v>0.65200000000000002</v>
      </c>
      <c r="V43" s="159">
        <f>ROUND(E43*U43,2)</f>
        <v>30.83</v>
      </c>
      <c r="W43" s="159"/>
      <c r="X43" s="159" t="s">
        <v>120</v>
      </c>
      <c r="Y43" s="159" t="s">
        <v>121</v>
      </c>
      <c r="Z43" s="149"/>
      <c r="AA43" s="149"/>
      <c r="AB43" s="149"/>
      <c r="AC43" s="149"/>
      <c r="AD43" s="149"/>
      <c r="AE43" s="149"/>
      <c r="AF43" s="149"/>
      <c r="AG43" s="149" t="s">
        <v>158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2">
      <c r="A44" s="156"/>
      <c r="B44" s="157"/>
      <c r="C44" s="192" t="s">
        <v>202</v>
      </c>
      <c r="D44" s="188"/>
      <c r="E44" s="189">
        <v>47.285789999999999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160</v>
      </c>
      <c r="AH44" s="149">
        <v>5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>
      <c r="A45" s="170">
        <v>14</v>
      </c>
      <c r="B45" s="171" t="s">
        <v>203</v>
      </c>
      <c r="C45" s="184" t="s">
        <v>204</v>
      </c>
      <c r="D45" s="172" t="s">
        <v>117</v>
      </c>
      <c r="E45" s="173">
        <v>47.285789999999999</v>
      </c>
      <c r="F45" s="174">
        <v>0</v>
      </c>
      <c r="G45" s="175">
        <f>ROUND(E45*F45,2)</f>
        <v>0</v>
      </c>
      <c r="H45" s="160">
        <v>0</v>
      </c>
      <c r="I45" s="159">
        <f>ROUND(E45*H45,2)</f>
        <v>0</v>
      </c>
      <c r="J45" s="160">
        <v>20.2</v>
      </c>
      <c r="K45" s="159">
        <f>ROUND(E45*J45,2)</f>
        <v>955.17</v>
      </c>
      <c r="L45" s="159">
        <v>21</v>
      </c>
      <c r="M45" s="159">
        <f>G45*(1+L45/100)</f>
        <v>0</v>
      </c>
      <c r="N45" s="158">
        <v>0</v>
      </c>
      <c r="O45" s="158">
        <f>ROUND(E45*N45,2)</f>
        <v>0</v>
      </c>
      <c r="P45" s="158">
        <v>0</v>
      </c>
      <c r="Q45" s="158">
        <f>ROUND(E45*P45,2)</f>
        <v>0</v>
      </c>
      <c r="R45" s="159"/>
      <c r="S45" s="159" t="s">
        <v>157</v>
      </c>
      <c r="T45" s="159" t="s">
        <v>157</v>
      </c>
      <c r="U45" s="159">
        <v>8.9999999999999993E-3</v>
      </c>
      <c r="V45" s="159">
        <f>ROUND(E45*U45,2)</f>
        <v>0.43</v>
      </c>
      <c r="W45" s="159"/>
      <c r="X45" s="159" t="s">
        <v>120</v>
      </c>
      <c r="Y45" s="159" t="s">
        <v>121</v>
      </c>
      <c r="Z45" s="149"/>
      <c r="AA45" s="149"/>
      <c r="AB45" s="149"/>
      <c r="AC45" s="149"/>
      <c r="AD45" s="149"/>
      <c r="AE45" s="149"/>
      <c r="AF45" s="149"/>
      <c r="AG45" s="149" t="s">
        <v>158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2">
      <c r="A46" s="156"/>
      <c r="B46" s="157"/>
      <c r="C46" s="192" t="s">
        <v>202</v>
      </c>
      <c r="D46" s="188"/>
      <c r="E46" s="189">
        <v>47.285789999999999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160</v>
      </c>
      <c r="AH46" s="149">
        <v>5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ht="22.5" outlineLevel="1">
      <c r="A47" s="170">
        <v>15</v>
      </c>
      <c r="B47" s="171" t="s">
        <v>205</v>
      </c>
      <c r="C47" s="184" t="s">
        <v>206</v>
      </c>
      <c r="D47" s="172" t="s">
        <v>207</v>
      </c>
      <c r="E47" s="173">
        <v>85.114419999999996</v>
      </c>
      <c r="F47" s="174">
        <v>0</v>
      </c>
      <c r="G47" s="175">
        <f>ROUND(E47*F47,2)</f>
        <v>0</v>
      </c>
      <c r="H47" s="160">
        <v>0</v>
      </c>
      <c r="I47" s="159">
        <f>ROUND(E47*H47,2)</f>
        <v>0</v>
      </c>
      <c r="J47" s="160">
        <v>318</v>
      </c>
      <c r="K47" s="159">
        <f>ROUND(E47*J47,2)</f>
        <v>27066.39</v>
      </c>
      <c r="L47" s="159">
        <v>21</v>
      </c>
      <c r="M47" s="159">
        <f>G47*(1+L47/100)</f>
        <v>0</v>
      </c>
      <c r="N47" s="158">
        <v>0</v>
      </c>
      <c r="O47" s="158">
        <f>ROUND(E47*N47,2)</f>
        <v>0</v>
      </c>
      <c r="P47" s="158">
        <v>0</v>
      </c>
      <c r="Q47" s="158">
        <f>ROUND(E47*P47,2)</f>
        <v>0</v>
      </c>
      <c r="R47" s="159"/>
      <c r="S47" s="159" t="s">
        <v>157</v>
      </c>
      <c r="T47" s="159" t="s">
        <v>157</v>
      </c>
      <c r="U47" s="159">
        <v>0</v>
      </c>
      <c r="V47" s="159">
        <f>ROUND(E47*U47,2)</f>
        <v>0</v>
      </c>
      <c r="W47" s="159"/>
      <c r="X47" s="159" t="s">
        <v>120</v>
      </c>
      <c r="Y47" s="159" t="s">
        <v>121</v>
      </c>
      <c r="Z47" s="149"/>
      <c r="AA47" s="149"/>
      <c r="AB47" s="149"/>
      <c r="AC47" s="149"/>
      <c r="AD47" s="149"/>
      <c r="AE47" s="149"/>
      <c r="AF47" s="149"/>
      <c r="AG47" s="149" t="s">
        <v>158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2">
      <c r="A48" s="156"/>
      <c r="B48" s="157"/>
      <c r="C48" s="192" t="s">
        <v>208</v>
      </c>
      <c r="D48" s="188"/>
      <c r="E48" s="189">
        <v>85.114419999999996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9"/>
      <c r="AA48" s="149"/>
      <c r="AB48" s="149"/>
      <c r="AC48" s="149"/>
      <c r="AD48" s="149"/>
      <c r="AE48" s="149"/>
      <c r="AF48" s="149"/>
      <c r="AG48" s="149" t="s">
        <v>160</v>
      </c>
      <c r="AH48" s="149">
        <v>5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>
      <c r="A49" s="163" t="s">
        <v>114</v>
      </c>
      <c r="B49" s="164" t="s">
        <v>62</v>
      </c>
      <c r="C49" s="182" t="s">
        <v>63</v>
      </c>
      <c r="D49" s="165"/>
      <c r="E49" s="166"/>
      <c r="F49" s="167"/>
      <c r="G49" s="168">
        <f>SUMIF(AG50:AG83,"&lt;&gt;NOR",G50:G83)</f>
        <v>0</v>
      </c>
      <c r="H49" s="162"/>
      <c r="I49" s="162">
        <f>SUM(I50:I83)</f>
        <v>158007.92000000001</v>
      </c>
      <c r="J49" s="162"/>
      <c r="K49" s="162">
        <f>SUM(K50:K83)</f>
        <v>64043.839999999997</v>
      </c>
      <c r="L49" s="162"/>
      <c r="M49" s="162">
        <f>SUM(M50:M83)</f>
        <v>0</v>
      </c>
      <c r="N49" s="161"/>
      <c r="O49" s="161">
        <f>SUM(O50:O83)</f>
        <v>83.84</v>
      </c>
      <c r="P49" s="161"/>
      <c r="Q49" s="161">
        <f>SUM(Q50:Q83)</f>
        <v>0</v>
      </c>
      <c r="R49" s="162"/>
      <c r="S49" s="162"/>
      <c r="T49" s="162"/>
      <c r="U49" s="162"/>
      <c r="V49" s="162">
        <f>SUM(V50:V83)</f>
        <v>92.550000000000011</v>
      </c>
      <c r="W49" s="162"/>
      <c r="X49" s="162"/>
      <c r="Y49" s="162"/>
      <c r="AG49" t="s">
        <v>115</v>
      </c>
    </row>
    <row r="50" spans="1:60" ht="22.5" outlineLevel="1">
      <c r="A50" s="170">
        <v>16</v>
      </c>
      <c r="B50" s="171" t="s">
        <v>209</v>
      </c>
      <c r="C50" s="184" t="s">
        <v>210</v>
      </c>
      <c r="D50" s="172" t="s">
        <v>211</v>
      </c>
      <c r="E50" s="173">
        <v>50.1</v>
      </c>
      <c r="F50" s="174">
        <v>0</v>
      </c>
      <c r="G50" s="175">
        <f>ROUND(E50*F50,2)</f>
        <v>0</v>
      </c>
      <c r="H50" s="160">
        <v>0</v>
      </c>
      <c r="I50" s="159">
        <f>ROUND(E50*H50,2)</f>
        <v>0</v>
      </c>
      <c r="J50" s="160">
        <v>37.9</v>
      </c>
      <c r="K50" s="159">
        <f>ROUND(E50*J50,2)</f>
        <v>1898.79</v>
      </c>
      <c r="L50" s="159">
        <v>21</v>
      </c>
      <c r="M50" s="159">
        <f>G50*(1+L50/100)</f>
        <v>0</v>
      </c>
      <c r="N50" s="158">
        <v>0</v>
      </c>
      <c r="O50" s="158">
        <f>ROUND(E50*N50,2)</f>
        <v>0</v>
      </c>
      <c r="P50" s="158">
        <v>0</v>
      </c>
      <c r="Q50" s="158">
        <f>ROUND(E50*P50,2)</f>
        <v>0</v>
      </c>
      <c r="R50" s="159"/>
      <c r="S50" s="159" t="s">
        <v>157</v>
      </c>
      <c r="T50" s="159" t="s">
        <v>157</v>
      </c>
      <c r="U50" s="159">
        <v>7.5399999999999995E-2</v>
      </c>
      <c r="V50" s="159">
        <f>ROUND(E50*U50,2)</f>
        <v>3.78</v>
      </c>
      <c r="W50" s="159"/>
      <c r="X50" s="159" t="s">
        <v>120</v>
      </c>
      <c r="Y50" s="159" t="s">
        <v>121</v>
      </c>
      <c r="Z50" s="149"/>
      <c r="AA50" s="149"/>
      <c r="AB50" s="149"/>
      <c r="AC50" s="149"/>
      <c r="AD50" s="149"/>
      <c r="AE50" s="149"/>
      <c r="AF50" s="149"/>
      <c r="AG50" s="149" t="s">
        <v>135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2">
      <c r="A51" s="156"/>
      <c r="B51" s="157"/>
      <c r="C51" s="192" t="s">
        <v>212</v>
      </c>
      <c r="D51" s="188"/>
      <c r="E51" s="189">
        <v>50.1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9"/>
      <c r="AA51" s="149"/>
      <c r="AB51" s="149"/>
      <c r="AC51" s="149"/>
      <c r="AD51" s="149"/>
      <c r="AE51" s="149"/>
      <c r="AF51" s="149"/>
      <c r="AG51" s="149" t="s">
        <v>160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>
      <c r="A52" s="170">
        <v>17</v>
      </c>
      <c r="B52" s="171" t="s">
        <v>213</v>
      </c>
      <c r="C52" s="184" t="s">
        <v>214</v>
      </c>
      <c r="D52" s="172" t="s">
        <v>124</v>
      </c>
      <c r="E52" s="173">
        <v>35.07</v>
      </c>
      <c r="F52" s="174">
        <v>0</v>
      </c>
      <c r="G52" s="175">
        <f>ROUND(E52*F52,2)</f>
        <v>0</v>
      </c>
      <c r="H52" s="160">
        <v>6.32</v>
      </c>
      <c r="I52" s="159">
        <f>ROUND(E52*H52,2)</f>
        <v>221.64</v>
      </c>
      <c r="J52" s="160">
        <v>41.68</v>
      </c>
      <c r="K52" s="159">
        <f>ROUND(E52*J52,2)</f>
        <v>1461.72</v>
      </c>
      <c r="L52" s="159">
        <v>21</v>
      </c>
      <c r="M52" s="159">
        <f>G52*(1+L52/100)</f>
        <v>0</v>
      </c>
      <c r="N52" s="158">
        <v>1.7000000000000001E-4</v>
      </c>
      <c r="O52" s="158">
        <f>ROUND(E52*N52,2)</f>
        <v>0.01</v>
      </c>
      <c r="P52" s="158">
        <v>0</v>
      </c>
      <c r="Q52" s="158">
        <f>ROUND(E52*P52,2)</f>
        <v>0</v>
      </c>
      <c r="R52" s="159"/>
      <c r="S52" s="159" t="s">
        <v>157</v>
      </c>
      <c r="T52" s="159" t="s">
        <v>157</v>
      </c>
      <c r="U52" s="159">
        <v>7.4999999999999997E-2</v>
      </c>
      <c r="V52" s="159">
        <f>ROUND(E52*U52,2)</f>
        <v>2.63</v>
      </c>
      <c r="W52" s="159"/>
      <c r="X52" s="159" t="s">
        <v>120</v>
      </c>
      <c r="Y52" s="159" t="s">
        <v>121</v>
      </c>
      <c r="Z52" s="149"/>
      <c r="AA52" s="149"/>
      <c r="AB52" s="149"/>
      <c r="AC52" s="149"/>
      <c r="AD52" s="149"/>
      <c r="AE52" s="149"/>
      <c r="AF52" s="149"/>
      <c r="AG52" s="149" t="s">
        <v>135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2">
      <c r="A53" s="156"/>
      <c r="B53" s="157"/>
      <c r="C53" s="192" t="s">
        <v>215</v>
      </c>
      <c r="D53" s="188"/>
      <c r="E53" s="189">
        <v>35.07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9"/>
      <c r="AA53" s="149"/>
      <c r="AB53" s="149"/>
      <c r="AC53" s="149"/>
      <c r="AD53" s="149"/>
      <c r="AE53" s="149"/>
      <c r="AF53" s="149"/>
      <c r="AG53" s="149" t="s">
        <v>160</v>
      </c>
      <c r="AH53" s="149">
        <v>5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>
      <c r="A54" s="170">
        <v>18</v>
      </c>
      <c r="B54" s="171" t="s">
        <v>216</v>
      </c>
      <c r="C54" s="184" t="s">
        <v>217</v>
      </c>
      <c r="D54" s="172" t="s">
        <v>117</v>
      </c>
      <c r="E54" s="173">
        <v>13.527810000000001</v>
      </c>
      <c r="F54" s="174">
        <v>0</v>
      </c>
      <c r="G54" s="175">
        <f>ROUND(E54*F54,2)</f>
        <v>0</v>
      </c>
      <c r="H54" s="160">
        <v>954.27</v>
      </c>
      <c r="I54" s="159">
        <f>ROUND(E54*H54,2)</f>
        <v>12909.18</v>
      </c>
      <c r="J54" s="160">
        <v>612.73</v>
      </c>
      <c r="K54" s="159">
        <f>ROUND(E54*J54,2)</f>
        <v>8288.9</v>
      </c>
      <c r="L54" s="159">
        <v>21</v>
      </c>
      <c r="M54" s="159">
        <f>G54*(1+L54/100)</f>
        <v>0</v>
      </c>
      <c r="N54" s="158">
        <v>2.1</v>
      </c>
      <c r="O54" s="158">
        <f>ROUND(E54*N54,2)</f>
        <v>28.41</v>
      </c>
      <c r="P54" s="158">
        <v>0</v>
      </c>
      <c r="Q54" s="158">
        <f>ROUND(E54*P54,2)</f>
        <v>0</v>
      </c>
      <c r="R54" s="159"/>
      <c r="S54" s="159" t="s">
        <v>157</v>
      </c>
      <c r="T54" s="159" t="s">
        <v>157</v>
      </c>
      <c r="U54" s="159">
        <v>0.96499999999999997</v>
      </c>
      <c r="V54" s="159">
        <f>ROUND(E54*U54,2)</f>
        <v>13.05</v>
      </c>
      <c r="W54" s="159"/>
      <c r="X54" s="159" t="s">
        <v>120</v>
      </c>
      <c r="Y54" s="159" t="s">
        <v>121</v>
      </c>
      <c r="Z54" s="149"/>
      <c r="AA54" s="149"/>
      <c r="AB54" s="149"/>
      <c r="AC54" s="149"/>
      <c r="AD54" s="149"/>
      <c r="AE54" s="149"/>
      <c r="AF54" s="149"/>
      <c r="AG54" s="149" t="s">
        <v>158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2">
      <c r="A55" s="156"/>
      <c r="B55" s="157"/>
      <c r="C55" s="192" t="s">
        <v>218</v>
      </c>
      <c r="D55" s="188"/>
      <c r="E55" s="189">
        <v>7.8276000000000003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9"/>
      <c r="AA55" s="149"/>
      <c r="AB55" s="149"/>
      <c r="AC55" s="149"/>
      <c r="AD55" s="149"/>
      <c r="AE55" s="149"/>
      <c r="AF55" s="149"/>
      <c r="AG55" s="149" t="s">
        <v>160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3">
      <c r="A56" s="156"/>
      <c r="B56" s="157"/>
      <c r="C56" s="192" t="s">
        <v>219</v>
      </c>
      <c r="D56" s="188"/>
      <c r="E56" s="189">
        <v>5.7002100000000002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160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>
      <c r="A57" s="170">
        <v>19</v>
      </c>
      <c r="B57" s="171" t="s">
        <v>220</v>
      </c>
      <c r="C57" s="184" t="s">
        <v>221</v>
      </c>
      <c r="D57" s="172" t="s">
        <v>117</v>
      </c>
      <c r="E57" s="173">
        <v>8.1829099999999997</v>
      </c>
      <c r="F57" s="174">
        <v>0</v>
      </c>
      <c r="G57" s="175">
        <f>ROUND(E57*F57,2)</f>
        <v>0</v>
      </c>
      <c r="H57" s="160">
        <v>3788.93</v>
      </c>
      <c r="I57" s="159">
        <f>ROUND(E57*H57,2)</f>
        <v>31004.47</v>
      </c>
      <c r="J57" s="160">
        <v>361.07</v>
      </c>
      <c r="K57" s="159">
        <f>ROUND(E57*J57,2)</f>
        <v>2954.6</v>
      </c>
      <c r="L57" s="159">
        <v>21</v>
      </c>
      <c r="M57" s="159">
        <f>G57*(1+L57/100)</f>
        <v>0</v>
      </c>
      <c r="N57" s="158">
        <v>2.5249999999999999</v>
      </c>
      <c r="O57" s="158">
        <f>ROUND(E57*N57,2)</f>
        <v>20.66</v>
      </c>
      <c r="P57" s="158">
        <v>0</v>
      </c>
      <c r="Q57" s="158">
        <f>ROUND(E57*P57,2)</f>
        <v>0</v>
      </c>
      <c r="R57" s="159"/>
      <c r="S57" s="159" t="s">
        <v>157</v>
      </c>
      <c r="T57" s="159" t="s">
        <v>157</v>
      </c>
      <c r="U57" s="159">
        <v>0.48</v>
      </c>
      <c r="V57" s="159">
        <f>ROUND(E57*U57,2)</f>
        <v>3.93</v>
      </c>
      <c r="W57" s="159"/>
      <c r="X57" s="159" t="s">
        <v>120</v>
      </c>
      <c r="Y57" s="159" t="s">
        <v>121</v>
      </c>
      <c r="Z57" s="149"/>
      <c r="AA57" s="149"/>
      <c r="AB57" s="149"/>
      <c r="AC57" s="149"/>
      <c r="AD57" s="149"/>
      <c r="AE57" s="149"/>
      <c r="AF57" s="149"/>
      <c r="AG57" s="149" t="s">
        <v>158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2">
      <c r="A58" s="156"/>
      <c r="B58" s="157"/>
      <c r="C58" s="192" t="s">
        <v>222</v>
      </c>
      <c r="D58" s="188"/>
      <c r="E58" s="189">
        <v>8.1829099999999997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9"/>
      <c r="AA58" s="149"/>
      <c r="AB58" s="149"/>
      <c r="AC58" s="149"/>
      <c r="AD58" s="149"/>
      <c r="AE58" s="149"/>
      <c r="AF58" s="149"/>
      <c r="AG58" s="149" t="s">
        <v>160</v>
      </c>
      <c r="AH58" s="149">
        <v>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>
      <c r="A59" s="170">
        <v>20</v>
      </c>
      <c r="B59" s="171" t="s">
        <v>223</v>
      </c>
      <c r="C59" s="184" t="s">
        <v>224</v>
      </c>
      <c r="D59" s="172" t="s">
        <v>124</v>
      </c>
      <c r="E59" s="173">
        <v>6.73</v>
      </c>
      <c r="F59" s="174">
        <v>0</v>
      </c>
      <c r="G59" s="175">
        <f>ROUND(E59*F59,2)</f>
        <v>0</v>
      </c>
      <c r="H59" s="160">
        <v>253.19</v>
      </c>
      <c r="I59" s="159">
        <f>ROUND(E59*H59,2)</f>
        <v>1703.97</v>
      </c>
      <c r="J59" s="160">
        <v>829.81</v>
      </c>
      <c r="K59" s="159">
        <f>ROUND(E59*J59,2)</f>
        <v>5584.62</v>
      </c>
      <c r="L59" s="159">
        <v>21</v>
      </c>
      <c r="M59" s="159">
        <f>G59*(1+L59/100)</f>
        <v>0</v>
      </c>
      <c r="N59" s="158">
        <v>3.9190000000000003E-2</v>
      </c>
      <c r="O59" s="158">
        <f>ROUND(E59*N59,2)</f>
        <v>0.26</v>
      </c>
      <c r="P59" s="158">
        <v>0</v>
      </c>
      <c r="Q59" s="158">
        <f>ROUND(E59*P59,2)</f>
        <v>0</v>
      </c>
      <c r="R59" s="159"/>
      <c r="S59" s="159" t="s">
        <v>157</v>
      </c>
      <c r="T59" s="159" t="s">
        <v>157</v>
      </c>
      <c r="U59" s="159">
        <v>1.6</v>
      </c>
      <c r="V59" s="159">
        <f>ROUND(E59*U59,2)</f>
        <v>10.77</v>
      </c>
      <c r="W59" s="159"/>
      <c r="X59" s="159" t="s">
        <v>120</v>
      </c>
      <c r="Y59" s="159" t="s">
        <v>121</v>
      </c>
      <c r="Z59" s="149"/>
      <c r="AA59" s="149"/>
      <c r="AB59" s="149"/>
      <c r="AC59" s="149"/>
      <c r="AD59" s="149"/>
      <c r="AE59" s="149"/>
      <c r="AF59" s="149"/>
      <c r="AG59" s="149" t="s">
        <v>158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2">
      <c r="A60" s="156"/>
      <c r="B60" s="157"/>
      <c r="C60" s="192" t="s">
        <v>225</v>
      </c>
      <c r="D60" s="188"/>
      <c r="E60" s="189">
        <v>6.73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160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>
      <c r="A61" s="170">
        <v>21</v>
      </c>
      <c r="B61" s="171" t="s">
        <v>226</v>
      </c>
      <c r="C61" s="184" t="s">
        <v>227</v>
      </c>
      <c r="D61" s="172" t="s">
        <v>124</v>
      </c>
      <c r="E61" s="173">
        <v>6.73</v>
      </c>
      <c r="F61" s="174">
        <v>0</v>
      </c>
      <c r="G61" s="175">
        <f>ROUND(E61*F61,2)</f>
        <v>0</v>
      </c>
      <c r="H61" s="160">
        <v>0</v>
      </c>
      <c r="I61" s="159">
        <f>ROUND(E61*H61,2)</f>
        <v>0</v>
      </c>
      <c r="J61" s="160">
        <v>167</v>
      </c>
      <c r="K61" s="159">
        <f>ROUND(E61*J61,2)</f>
        <v>1123.9100000000001</v>
      </c>
      <c r="L61" s="159">
        <v>21</v>
      </c>
      <c r="M61" s="159">
        <f>G61*(1+L61/100)</f>
        <v>0</v>
      </c>
      <c r="N61" s="158">
        <v>0</v>
      </c>
      <c r="O61" s="158">
        <f>ROUND(E61*N61,2)</f>
        <v>0</v>
      </c>
      <c r="P61" s="158">
        <v>0</v>
      </c>
      <c r="Q61" s="158">
        <f>ROUND(E61*P61,2)</f>
        <v>0</v>
      </c>
      <c r="R61" s="159"/>
      <c r="S61" s="159" t="s">
        <v>157</v>
      </c>
      <c r="T61" s="159" t="s">
        <v>157</v>
      </c>
      <c r="U61" s="159">
        <v>0.32</v>
      </c>
      <c r="V61" s="159">
        <f>ROUND(E61*U61,2)</f>
        <v>2.15</v>
      </c>
      <c r="W61" s="159"/>
      <c r="X61" s="159" t="s">
        <v>120</v>
      </c>
      <c r="Y61" s="159" t="s">
        <v>121</v>
      </c>
      <c r="Z61" s="149"/>
      <c r="AA61" s="149"/>
      <c r="AB61" s="149"/>
      <c r="AC61" s="149"/>
      <c r="AD61" s="149"/>
      <c r="AE61" s="149"/>
      <c r="AF61" s="149"/>
      <c r="AG61" s="149" t="s">
        <v>158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>
      <c r="A62" s="156"/>
      <c r="B62" s="157"/>
      <c r="C62" s="192" t="s">
        <v>228</v>
      </c>
      <c r="D62" s="188"/>
      <c r="E62" s="189">
        <v>6.73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160</v>
      </c>
      <c r="AH62" s="149">
        <v>5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ht="22.5" outlineLevel="1">
      <c r="A63" s="170">
        <v>22</v>
      </c>
      <c r="B63" s="171" t="s">
        <v>229</v>
      </c>
      <c r="C63" s="184" t="s">
        <v>230</v>
      </c>
      <c r="D63" s="172" t="s">
        <v>207</v>
      </c>
      <c r="E63" s="173">
        <v>0.69993000000000005</v>
      </c>
      <c r="F63" s="174">
        <v>0</v>
      </c>
      <c r="G63" s="175">
        <f>ROUND(E63*F63,2)</f>
        <v>0</v>
      </c>
      <c r="H63" s="160">
        <v>31163.13</v>
      </c>
      <c r="I63" s="159">
        <f>ROUND(E63*H63,2)</f>
        <v>21812.01</v>
      </c>
      <c r="J63" s="160">
        <v>9256.8700000000008</v>
      </c>
      <c r="K63" s="159">
        <f>ROUND(E63*J63,2)</f>
        <v>6479.16</v>
      </c>
      <c r="L63" s="159">
        <v>21</v>
      </c>
      <c r="M63" s="159">
        <f>G63*(1+L63/100)</f>
        <v>0</v>
      </c>
      <c r="N63" s="158">
        <v>1.06274</v>
      </c>
      <c r="O63" s="158">
        <f>ROUND(E63*N63,2)</f>
        <v>0.74</v>
      </c>
      <c r="P63" s="158">
        <v>0</v>
      </c>
      <c r="Q63" s="158">
        <f>ROUND(E63*P63,2)</f>
        <v>0</v>
      </c>
      <c r="R63" s="159"/>
      <c r="S63" s="159" t="s">
        <v>157</v>
      </c>
      <c r="T63" s="159" t="s">
        <v>157</v>
      </c>
      <c r="U63" s="159">
        <v>15.231</v>
      </c>
      <c r="V63" s="159">
        <f>ROUND(E63*U63,2)</f>
        <v>10.66</v>
      </c>
      <c r="W63" s="159"/>
      <c r="X63" s="159" t="s">
        <v>120</v>
      </c>
      <c r="Y63" s="159" t="s">
        <v>121</v>
      </c>
      <c r="Z63" s="149"/>
      <c r="AA63" s="149"/>
      <c r="AB63" s="149"/>
      <c r="AC63" s="149"/>
      <c r="AD63" s="149"/>
      <c r="AE63" s="149"/>
      <c r="AF63" s="149"/>
      <c r="AG63" s="149" t="s">
        <v>158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ht="22.5" outlineLevel="2">
      <c r="A64" s="156"/>
      <c r="B64" s="157"/>
      <c r="C64" s="192" t="s">
        <v>231</v>
      </c>
      <c r="D64" s="188"/>
      <c r="E64" s="189">
        <v>0.46661999999999998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9"/>
      <c r="AA64" s="149"/>
      <c r="AB64" s="149"/>
      <c r="AC64" s="149"/>
      <c r="AD64" s="149"/>
      <c r="AE64" s="149"/>
      <c r="AF64" s="149"/>
      <c r="AG64" s="149" t="s">
        <v>160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3">
      <c r="A65" s="156"/>
      <c r="B65" s="157"/>
      <c r="C65" s="193" t="s">
        <v>232</v>
      </c>
      <c r="D65" s="190"/>
      <c r="E65" s="191">
        <v>0.23330999999999999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9"/>
      <c r="AA65" s="149"/>
      <c r="AB65" s="149"/>
      <c r="AC65" s="149"/>
      <c r="AD65" s="149"/>
      <c r="AE65" s="149"/>
      <c r="AF65" s="149"/>
      <c r="AG65" s="149" t="s">
        <v>160</v>
      </c>
      <c r="AH65" s="149">
        <v>4</v>
      </c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ht="22.5" outlineLevel="1">
      <c r="A66" s="170">
        <v>23</v>
      </c>
      <c r="B66" s="171" t="s">
        <v>233</v>
      </c>
      <c r="C66" s="184" t="s">
        <v>234</v>
      </c>
      <c r="D66" s="172" t="s">
        <v>124</v>
      </c>
      <c r="E66" s="173">
        <v>9.9124999999999996</v>
      </c>
      <c r="F66" s="174">
        <v>0</v>
      </c>
      <c r="G66" s="175">
        <f>ROUND(E66*F66,2)</f>
        <v>0</v>
      </c>
      <c r="H66" s="160">
        <v>1513.46</v>
      </c>
      <c r="I66" s="159">
        <f>ROUND(E66*H66,2)</f>
        <v>15002.17</v>
      </c>
      <c r="J66" s="160">
        <v>686.54</v>
      </c>
      <c r="K66" s="159">
        <f>ROUND(E66*J66,2)</f>
        <v>6805.33</v>
      </c>
      <c r="L66" s="159">
        <v>21</v>
      </c>
      <c r="M66" s="159">
        <f>G66*(1+L66/100)</f>
        <v>0</v>
      </c>
      <c r="N66" s="158">
        <v>0.75</v>
      </c>
      <c r="O66" s="158">
        <f>ROUND(E66*N66,2)</f>
        <v>7.43</v>
      </c>
      <c r="P66" s="158">
        <v>0</v>
      </c>
      <c r="Q66" s="158">
        <f>ROUND(E66*P66,2)</f>
        <v>0</v>
      </c>
      <c r="R66" s="159"/>
      <c r="S66" s="159" t="s">
        <v>157</v>
      </c>
      <c r="T66" s="159" t="s">
        <v>157</v>
      </c>
      <c r="U66" s="159">
        <v>1.1000000000000001</v>
      </c>
      <c r="V66" s="159">
        <f>ROUND(E66*U66,2)</f>
        <v>10.9</v>
      </c>
      <c r="W66" s="159"/>
      <c r="X66" s="159" t="s">
        <v>120</v>
      </c>
      <c r="Y66" s="159" t="s">
        <v>121</v>
      </c>
      <c r="Z66" s="149"/>
      <c r="AA66" s="149"/>
      <c r="AB66" s="149"/>
      <c r="AC66" s="149"/>
      <c r="AD66" s="149"/>
      <c r="AE66" s="149"/>
      <c r="AF66" s="149"/>
      <c r="AG66" s="149" t="s">
        <v>158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2">
      <c r="A67" s="156"/>
      <c r="B67" s="157"/>
      <c r="C67" s="192" t="s">
        <v>235</v>
      </c>
      <c r="D67" s="188"/>
      <c r="E67" s="189">
        <v>9.9124999999999996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9"/>
      <c r="AA67" s="149"/>
      <c r="AB67" s="149"/>
      <c r="AC67" s="149"/>
      <c r="AD67" s="149"/>
      <c r="AE67" s="149"/>
      <c r="AF67" s="149"/>
      <c r="AG67" s="149" t="s">
        <v>160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>
      <c r="A68" s="170">
        <v>24</v>
      </c>
      <c r="B68" s="171" t="s">
        <v>236</v>
      </c>
      <c r="C68" s="184" t="s">
        <v>237</v>
      </c>
      <c r="D68" s="172" t="s">
        <v>117</v>
      </c>
      <c r="E68" s="173">
        <v>10.11528</v>
      </c>
      <c r="F68" s="174">
        <v>0</v>
      </c>
      <c r="G68" s="175">
        <f>ROUND(E68*F68,2)</f>
        <v>0</v>
      </c>
      <c r="H68" s="160">
        <v>3585.36</v>
      </c>
      <c r="I68" s="159">
        <f>ROUND(E68*H68,2)</f>
        <v>36266.92</v>
      </c>
      <c r="J68" s="160">
        <v>359.64</v>
      </c>
      <c r="K68" s="159">
        <f>ROUND(E68*J68,2)</f>
        <v>3637.86</v>
      </c>
      <c r="L68" s="159">
        <v>21</v>
      </c>
      <c r="M68" s="159">
        <f>G68*(1+L68/100)</f>
        <v>0</v>
      </c>
      <c r="N68" s="158">
        <v>2.5249999999999999</v>
      </c>
      <c r="O68" s="158">
        <f>ROUND(E68*N68,2)</f>
        <v>25.54</v>
      </c>
      <c r="P68" s="158">
        <v>0</v>
      </c>
      <c r="Q68" s="158">
        <f>ROUND(E68*P68,2)</f>
        <v>0</v>
      </c>
      <c r="R68" s="159"/>
      <c r="S68" s="159" t="s">
        <v>157</v>
      </c>
      <c r="T68" s="159" t="s">
        <v>157</v>
      </c>
      <c r="U68" s="159">
        <v>0.47699999999999998</v>
      </c>
      <c r="V68" s="159">
        <f>ROUND(E68*U68,2)</f>
        <v>4.82</v>
      </c>
      <c r="W68" s="159"/>
      <c r="X68" s="159" t="s">
        <v>120</v>
      </c>
      <c r="Y68" s="159" t="s">
        <v>121</v>
      </c>
      <c r="Z68" s="149"/>
      <c r="AA68" s="149"/>
      <c r="AB68" s="149"/>
      <c r="AC68" s="149"/>
      <c r="AD68" s="149"/>
      <c r="AE68" s="149"/>
      <c r="AF68" s="149"/>
      <c r="AG68" s="149" t="s">
        <v>158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2">
      <c r="A69" s="156"/>
      <c r="B69" s="157"/>
      <c r="C69" s="192" t="s">
        <v>169</v>
      </c>
      <c r="D69" s="188"/>
      <c r="E69" s="189">
        <v>9.6335999999999995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9"/>
      <c r="AA69" s="149"/>
      <c r="AB69" s="149"/>
      <c r="AC69" s="149"/>
      <c r="AD69" s="149"/>
      <c r="AE69" s="149"/>
      <c r="AF69" s="149"/>
      <c r="AG69" s="149" t="s">
        <v>160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22.5" outlineLevel="3">
      <c r="A70" s="156"/>
      <c r="B70" s="157"/>
      <c r="C70" s="193" t="s">
        <v>238</v>
      </c>
      <c r="D70" s="190"/>
      <c r="E70" s="191">
        <v>0.48168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9"/>
      <c r="AA70" s="149"/>
      <c r="AB70" s="149"/>
      <c r="AC70" s="149"/>
      <c r="AD70" s="149"/>
      <c r="AE70" s="149"/>
      <c r="AF70" s="149"/>
      <c r="AG70" s="149" t="s">
        <v>160</v>
      </c>
      <c r="AH70" s="149">
        <v>4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ht="22.5" outlineLevel="1">
      <c r="A71" s="176">
        <v>25</v>
      </c>
      <c r="B71" s="177" t="s">
        <v>239</v>
      </c>
      <c r="C71" s="183" t="s">
        <v>240</v>
      </c>
      <c r="D71" s="178" t="s">
        <v>241</v>
      </c>
      <c r="E71" s="179">
        <v>5</v>
      </c>
      <c r="F71" s="180">
        <v>0</v>
      </c>
      <c r="G71" s="181">
        <f>ROUND(E71*F71,2)</f>
        <v>0</v>
      </c>
      <c r="H71" s="160">
        <v>223.43</v>
      </c>
      <c r="I71" s="159">
        <f>ROUND(E71*H71,2)</f>
        <v>1117.1500000000001</v>
      </c>
      <c r="J71" s="160">
        <v>222.07</v>
      </c>
      <c r="K71" s="159">
        <f>ROUND(E71*J71,2)</f>
        <v>1110.3499999999999</v>
      </c>
      <c r="L71" s="159">
        <v>21</v>
      </c>
      <c r="M71" s="159">
        <f>G71*(1+L71/100)</f>
        <v>0</v>
      </c>
      <c r="N71" s="158">
        <v>2.4199999999999998E-3</v>
      </c>
      <c r="O71" s="158">
        <f>ROUND(E71*N71,2)</f>
        <v>0.01</v>
      </c>
      <c r="P71" s="158">
        <v>0</v>
      </c>
      <c r="Q71" s="158">
        <f>ROUND(E71*P71,2)</f>
        <v>0</v>
      </c>
      <c r="R71" s="159"/>
      <c r="S71" s="159" t="s">
        <v>157</v>
      </c>
      <c r="T71" s="159" t="s">
        <v>157</v>
      </c>
      <c r="U71" s="159">
        <v>0.4</v>
      </c>
      <c r="V71" s="159">
        <f>ROUND(E71*U71,2)</f>
        <v>2</v>
      </c>
      <c r="W71" s="159"/>
      <c r="X71" s="159" t="s">
        <v>120</v>
      </c>
      <c r="Y71" s="159" t="s">
        <v>121</v>
      </c>
      <c r="Z71" s="149"/>
      <c r="AA71" s="149"/>
      <c r="AB71" s="149"/>
      <c r="AC71" s="149"/>
      <c r="AD71" s="149"/>
      <c r="AE71" s="149"/>
      <c r="AF71" s="149"/>
      <c r="AG71" s="149" t="s">
        <v>135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2.5" outlineLevel="1">
      <c r="A72" s="170">
        <v>26</v>
      </c>
      <c r="B72" s="171" t="s">
        <v>242</v>
      </c>
      <c r="C72" s="184" t="s">
        <v>243</v>
      </c>
      <c r="D72" s="172" t="s">
        <v>207</v>
      </c>
      <c r="E72" s="173">
        <v>0.65444999999999998</v>
      </c>
      <c r="F72" s="174">
        <v>0</v>
      </c>
      <c r="G72" s="175">
        <f>ROUND(E72*F72,2)</f>
        <v>0</v>
      </c>
      <c r="H72" s="160">
        <v>42063.18</v>
      </c>
      <c r="I72" s="159">
        <f>ROUND(E72*H72,2)</f>
        <v>27528.25</v>
      </c>
      <c r="J72" s="160">
        <v>15976.82</v>
      </c>
      <c r="K72" s="159">
        <f>ROUND(E72*J72,2)</f>
        <v>10456.030000000001</v>
      </c>
      <c r="L72" s="159">
        <v>21</v>
      </c>
      <c r="M72" s="159">
        <f>G72*(1+L72/100)</f>
        <v>0</v>
      </c>
      <c r="N72" s="158">
        <v>1.0249299999999999</v>
      </c>
      <c r="O72" s="158">
        <f>ROUND(E72*N72,2)</f>
        <v>0.67</v>
      </c>
      <c r="P72" s="158">
        <v>0</v>
      </c>
      <c r="Q72" s="158">
        <f>ROUND(E72*P72,2)</f>
        <v>0</v>
      </c>
      <c r="R72" s="159"/>
      <c r="S72" s="159" t="s">
        <v>157</v>
      </c>
      <c r="T72" s="159" t="s">
        <v>157</v>
      </c>
      <c r="U72" s="159">
        <v>23.530999999999999</v>
      </c>
      <c r="V72" s="159">
        <f>ROUND(E72*U72,2)</f>
        <v>15.4</v>
      </c>
      <c r="W72" s="159"/>
      <c r="X72" s="159" t="s">
        <v>120</v>
      </c>
      <c r="Y72" s="159" t="s">
        <v>121</v>
      </c>
      <c r="Z72" s="149"/>
      <c r="AA72" s="149"/>
      <c r="AB72" s="149"/>
      <c r="AC72" s="149"/>
      <c r="AD72" s="149"/>
      <c r="AE72" s="149"/>
      <c r="AF72" s="149"/>
      <c r="AG72" s="149" t="s">
        <v>158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>
      <c r="A73" s="156"/>
      <c r="B73" s="157"/>
      <c r="C73" s="192" t="s">
        <v>244</v>
      </c>
      <c r="D73" s="188"/>
      <c r="E73" s="189">
        <v>0.14868999999999999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160</v>
      </c>
      <c r="AH73" s="149">
        <v>5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3">
      <c r="A74" s="156"/>
      <c r="B74" s="157"/>
      <c r="C74" s="192" t="s">
        <v>245</v>
      </c>
      <c r="D74" s="188"/>
      <c r="E74" s="189">
        <v>0.50575999999999999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9"/>
      <c r="AA74" s="149"/>
      <c r="AB74" s="149"/>
      <c r="AC74" s="149"/>
      <c r="AD74" s="149"/>
      <c r="AE74" s="149"/>
      <c r="AF74" s="149"/>
      <c r="AG74" s="149" t="s">
        <v>160</v>
      </c>
      <c r="AH74" s="149">
        <v>5</v>
      </c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>
      <c r="A75" s="170">
        <v>27</v>
      </c>
      <c r="B75" s="171" t="s">
        <v>246</v>
      </c>
      <c r="C75" s="184" t="s">
        <v>247</v>
      </c>
      <c r="D75" s="172" t="s">
        <v>124</v>
      </c>
      <c r="E75" s="173">
        <v>132.6</v>
      </c>
      <c r="F75" s="174">
        <v>0</v>
      </c>
      <c r="G75" s="175">
        <f>ROUND(E75*F75,2)</f>
        <v>0</v>
      </c>
      <c r="H75" s="160">
        <v>38.590000000000003</v>
      </c>
      <c r="I75" s="159">
        <f>ROUND(E75*H75,2)</f>
        <v>5117.03</v>
      </c>
      <c r="J75" s="160">
        <v>107.41</v>
      </c>
      <c r="K75" s="159">
        <f>ROUND(E75*J75,2)</f>
        <v>14242.57</v>
      </c>
      <c r="L75" s="159">
        <v>21</v>
      </c>
      <c r="M75" s="159">
        <f>G75*(1+L75/100)</f>
        <v>0</v>
      </c>
      <c r="N75" s="158">
        <v>5.0000000000000001E-4</v>
      </c>
      <c r="O75" s="158">
        <f>ROUND(E75*N75,2)</f>
        <v>7.0000000000000007E-2</v>
      </c>
      <c r="P75" s="158">
        <v>0</v>
      </c>
      <c r="Q75" s="158">
        <f>ROUND(E75*P75,2)</f>
        <v>0</v>
      </c>
      <c r="R75" s="159"/>
      <c r="S75" s="159" t="s">
        <v>157</v>
      </c>
      <c r="T75" s="159" t="s">
        <v>157</v>
      </c>
      <c r="U75" s="159">
        <v>9.4E-2</v>
      </c>
      <c r="V75" s="159">
        <f>ROUND(E75*U75,2)</f>
        <v>12.46</v>
      </c>
      <c r="W75" s="159"/>
      <c r="X75" s="159" t="s">
        <v>120</v>
      </c>
      <c r="Y75" s="159" t="s">
        <v>121</v>
      </c>
      <c r="Z75" s="149"/>
      <c r="AA75" s="149"/>
      <c r="AB75" s="149"/>
      <c r="AC75" s="149"/>
      <c r="AD75" s="149"/>
      <c r="AE75" s="149"/>
      <c r="AF75" s="149"/>
      <c r="AG75" s="149" t="s">
        <v>158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>
      <c r="A76" s="156"/>
      <c r="B76" s="157"/>
      <c r="C76" s="192" t="s">
        <v>248</v>
      </c>
      <c r="D76" s="188"/>
      <c r="E76" s="189">
        <v>75.400000000000006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160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3">
      <c r="A77" s="156"/>
      <c r="B77" s="157"/>
      <c r="C77" s="192" t="s">
        <v>249</v>
      </c>
      <c r="D77" s="188"/>
      <c r="E77" s="189">
        <v>57.2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9"/>
      <c r="AA77" s="149"/>
      <c r="AB77" s="149"/>
      <c r="AC77" s="149"/>
      <c r="AD77" s="149"/>
      <c r="AE77" s="149"/>
      <c r="AF77" s="149"/>
      <c r="AG77" s="149" t="s">
        <v>160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>
      <c r="A78" s="170">
        <v>28</v>
      </c>
      <c r="B78" s="171" t="s">
        <v>250</v>
      </c>
      <c r="C78" s="184" t="s">
        <v>251</v>
      </c>
      <c r="D78" s="172" t="s">
        <v>211</v>
      </c>
      <c r="E78" s="173">
        <v>55.11</v>
      </c>
      <c r="F78" s="174">
        <v>0</v>
      </c>
      <c r="G78" s="175">
        <f>ROUND(E78*F78,2)</f>
        <v>0</v>
      </c>
      <c r="H78" s="160">
        <v>74.099999999999994</v>
      </c>
      <c r="I78" s="159">
        <f>ROUND(E78*H78,2)</f>
        <v>4083.65</v>
      </c>
      <c r="J78" s="160">
        <v>0</v>
      </c>
      <c r="K78" s="159">
        <f>ROUND(E78*J78,2)</f>
        <v>0</v>
      </c>
      <c r="L78" s="159">
        <v>21</v>
      </c>
      <c r="M78" s="159">
        <f>G78*(1+L78/100)</f>
        <v>0</v>
      </c>
      <c r="N78" s="158">
        <v>5.9999999999999995E-4</v>
      </c>
      <c r="O78" s="158">
        <f>ROUND(E78*N78,2)</f>
        <v>0.03</v>
      </c>
      <c r="P78" s="158">
        <v>0</v>
      </c>
      <c r="Q78" s="158">
        <f>ROUND(E78*P78,2)</f>
        <v>0</v>
      </c>
      <c r="R78" s="159" t="s">
        <v>252</v>
      </c>
      <c r="S78" s="159" t="s">
        <v>157</v>
      </c>
      <c r="T78" s="159" t="s">
        <v>157</v>
      </c>
      <c r="U78" s="159">
        <v>0</v>
      </c>
      <c r="V78" s="159">
        <f>ROUND(E78*U78,2)</f>
        <v>0</v>
      </c>
      <c r="W78" s="159"/>
      <c r="X78" s="159" t="s">
        <v>253</v>
      </c>
      <c r="Y78" s="159" t="s">
        <v>121</v>
      </c>
      <c r="Z78" s="149"/>
      <c r="AA78" s="149"/>
      <c r="AB78" s="149"/>
      <c r="AC78" s="149"/>
      <c r="AD78" s="149"/>
      <c r="AE78" s="149"/>
      <c r="AF78" s="149"/>
      <c r="AG78" s="149" t="s">
        <v>254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2">
      <c r="A79" s="156"/>
      <c r="B79" s="157"/>
      <c r="C79" s="192" t="s">
        <v>255</v>
      </c>
      <c r="D79" s="188"/>
      <c r="E79" s="189">
        <v>50.1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9"/>
      <c r="AA79" s="149"/>
      <c r="AB79" s="149"/>
      <c r="AC79" s="149"/>
      <c r="AD79" s="149"/>
      <c r="AE79" s="149"/>
      <c r="AF79" s="149"/>
      <c r="AG79" s="149" t="s">
        <v>160</v>
      </c>
      <c r="AH79" s="149">
        <v>5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3">
      <c r="A80" s="156"/>
      <c r="B80" s="157"/>
      <c r="C80" s="193" t="s">
        <v>256</v>
      </c>
      <c r="D80" s="190"/>
      <c r="E80" s="191">
        <v>5.01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160</v>
      </c>
      <c r="AH80" s="149">
        <v>4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>
      <c r="A81" s="170">
        <v>29</v>
      </c>
      <c r="B81" s="171" t="s">
        <v>257</v>
      </c>
      <c r="C81" s="184" t="s">
        <v>258</v>
      </c>
      <c r="D81" s="172" t="s">
        <v>124</v>
      </c>
      <c r="E81" s="173">
        <v>42.084000000000003</v>
      </c>
      <c r="F81" s="174">
        <v>0</v>
      </c>
      <c r="G81" s="175">
        <f>ROUND(E81*F81,2)</f>
        <v>0</v>
      </c>
      <c r="H81" s="160">
        <v>29.5</v>
      </c>
      <c r="I81" s="159">
        <f>ROUND(E81*H81,2)</f>
        <v>1241.48</v>
      </c>
      <c r="J81" s="160">
        <v>0</v>
      </c>
      <c r="K81" s="159">
        <f>ROUND(E81*J81,2)</f>
        <v>0</v>
      </c>
      <c r="L81" s="159">
        <v>21</v>
      </c>
      <c r="M81" s="159">
        <f>G81*(1+L81/100)</f>
        <v>0</v>
      </c>
      <c r="N81" s="158">
        <v>2.9999999999999997E-4</v>
      </c>
      <c r="O81" s="158">
        <f>ROUND(E81*N81,2)</f>
        <v>0.01</v>
      </c>
      <c r="P81" s="158">
        <v>0</v>
      </c>
      <c r="Q81" s="158">
        <f>ROUND(E81*P81,2)</f>
        <v>0</v>
      </c>
      <c r="R81" s="159" t="s">
        <v>252</v>
      </c>
      <c r="S81" s="159" t="s">
        <v>157</v>
      </c>
      <c r="T81" s="159" t="s">
        <v>157</v>
      </c>
      <c r="U81" s="159">
        <v>0</v>
      </c>
      <c r="V81" s="159">
        <f>ROUND(E81*U81,2)</f>
        <v>0</v>
      </c>
      <c r="W81" s="159"/>
      <c r="X81" s="159" t="s">
        <v>253</v>
      </c>
      <c r="Y81" s="159" t="s">
        <v>121</v>
      </c>
      <c r="Z81" s="149"/>
      <c r="AA81" s="149"/>
      <c r="AB81" s="149"/>
      <c r="AC81" s="149"/>
      <c r="AD81" s="149"/>
      <c r="AE81" s="149"/>
      <c r="AF81" s="149"/>
      <c r="AG81" s="149" t="s">
        <v>254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2">
      <c r="A82" s="156"/>
      <c r="B82" s="157"/>
      <c r="C82" s="192" t="s">
        <v>259</v>
      </c>
      <c r="D82" s="188"/>
      <c r="E82" s="189">
        <v>35.07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160</v>
      </c>
      <c r="AH82" s="149">
        <v>5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3">
      <c r="A83" s="156"/>
      <c r="B83" s="157"/>
      <c r="C83" s="193" t="s">
        <v>260</v>
      </c>
      <c r="D83" s="190"/>
      <c r="E83" s="191">
        <v>7.0140000000000002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160</v>
      </c>
      <c r="AH83" s="149">
        <v>4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>
      <c r="A84" s="163" t="s">
        <v>114</v>
      </c>
      <c r="B84" s="164" t="s">
        <v>64</v>
      </c>
      <c r="C84" s="182" t="s">
        <v>65</v>
      </c>
      <c r="D84" s="165"/>
      <c r="E84" s="166"/>
      <c r="F84" s="167"/>
      <c r="G84" s="168">
        <f>SUMIF(AG85:AG87,"&lt;&gt;NOR",G85:G87)</f>
        <v>0</v>
      </c>
      <c r="H84" s="162"/>
      <c r="I84" s="162">
        <f>SUM(I85:I87)</f>
        <v>3948.77</v>
      </c>
      <c r="J84" s="162"/>
      <c r="K84" s="162">
        <f>SUM(K85:K87)</f>
        <v>4504.74</v>
      </c>
      <c r="L84" s="162"/>
      <c r="M84" s="162">
        <f>SUM(M85:M87)</f>
        <v>0</v>
      </c>
      <c r="N84" s="161"/>
      <c r="O84" s="161">
        <f>SUM(O85:O87)</f>
        <v>10.02</v>
      </c>
      <c r="P84" s="161"/>
      <c r="Q84" s="161">
        <f>SUM(Q85:Q87)</f>
        <v>0</v>
      </c>
      <c r="R84" s="162"/>
      <c r="S84" s="162"/>
      <c r="T84" s="162"/>
      <c r="U84" s="162"/>
      <c r="V84" s="162">
        <f>SUM(V85:V87)</f>
        <v>8.98</v>
      </c>
      <c r="W84" s="162"/>
      <c r="X84" s="162"/>
      <c r="Y84" s="162"/>
      <c r="AG84" t="s">
        <v>115</v>
      </c>
    </row>
    <row r="85" spans="1:60" outlineLevel="1">
      <c r="A85" s="170">
        <v>30</v>
      </c>
      <c r="B85" s="171" t="s">
        <v>261</v>
      </c>
      <c r="C85" s="184" t="s">
        <v>262</v>
      </c>
      <c r="D85" s="172" t="s">
        <v>117</v>
      </c>
      <c r="E85" s="173">
        <v>5.3</v>
      </c>
      <c r="F85" s="174">
        <v>0</v>
      </c>
      <c r="G85" s="175">
        <f>ROUND(E85*F85,2)</f>
        <v>0</v>
      </c>
      <c r="H85" s="160">
        <v>745.05</v>
      </c>
      <c r="I85" s="159">
        <f>ROUND(E85*H85,2)</f>
        <v>3948.77</v>
      </c>
      <c r="J85" s="160">
        <v>849.95</v>
      </c>
      <c r="K85" s="159">
        <f>ROUND(E85*J85,2)</f>
        <v>4504.74</v>
      </c>
      <c r="L85" s="159">
        <v>21</v>
      </c>
      <c r="M85" s="159">
        <f>G85*(1+L85/100)</f>
        <v>0</v>
      </c>
      <c r="N85" s="158">
        <v>1.8907700000000001</v>
      </c>
      <c r="O85" s="158">
        <f>ROUND(E85*N85,2)</f>
        <v>10.02</v>
      </c>
      <c r="P85" s="158">
        <v>0</v>
      </c>
      <c r="Q85" s="158">
        <f>ROUND(E85*P85,2)</f>
        <v>0</v>
      </c>
      <c r="R85" s="159"/>
      <c r="S85" s="159" t="s">
        <v>157</v>
      </c>
      <c r="T85" s="159" t="s">
        <v>157</v>
      </c>
      <c r="U85" s="159">
        <v>1.6950000000000001</v>
      </c>
      <c r="V85" s="159">
        <f>ROUND(E85*U85,2)</f>
        <v>8.98</v>
      </c>
      <c r="W85" s="159"/>
      <c r="X85" s="159" t="s">
        <v>120</v>
      </c>
      <c r="Y85" s="159" t="s">
        <v>121</v>
      </c>
      <c r="Z85" s="149"/>
      <c r="AA85" s="149"/>
      <c r="AB85" s="149"/>
      <c r="AC85" s="149"/>
      <c r="AD85" s="149"/>
      <c r="AE85" s="149"/>
      <c r="AF85" s="149"/>
      <c r="AG85" s="149" t="s">
        <v>135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2">
      <c r="A86" s="156"/>
      <c r="B86" s="157"/>
      <c r="C86" s="192" t="s">
        <v>263</v>
      </c>
      <c r="D86" s="188"/>
      <c r="E86" s="189">
        <v>1.3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160</v>
      </c>
      <c r="AH86" s="149">
        <v>5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>
      <c r="A87" s="156"/>
      <c r="B87" s="157"/>
      <c r="C87" s="192" t="s">
        <v>264</v>
      </c>
      <c r="D87" s="188"/>
      <c r="E87" s="189">
        <v>4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160</v>
      </c>
      <c r="AH87" s="149">
        <v>5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>
      <c r="A88" s="163" t="s">
        <v>114</v>
      </c>
      <c r="B88" s="164" t="s">
        <v>70</v>
      </c>
      <c r="C88" s="182" t="s">
        <v>71</v>
      </c>
      <c r="D88" s="165"/>
      <c r="E88" s="166"/>
      <c r="F88" s="167"/>
      <c r="G88" s="168">
        <f>SUMIF(AG89:AG98,"&lt;&gt;NOR",G89:G98)</f>
        <v>0</v>
      </c>
      <c r="H88" s="162"/>
      <c r="I88" s="162">
        <f>SUM(I89:I98)</f>
        <v>27305.53</v>
      </c>
      <c r="J88" s="162"/>
      <c r="K88" s="162">
        <f>SUM(K89:K98)</f>
        <v>238925.17</v>
      </c>
      <c r="L88" s="162"/>
      <c r="M88" s="162">
        <f>SUM(M89:M98)</f>
        <v>0</v>
      </c>
      <c r="N88" s="161"/>
      <c r="O88" s="161">
        <f>SUM(O89:O98)</f>
        <v>0.15</v>
      </c>
      <c r="P88" s="161"/>
      <c r="Q88" s="161">
        <f>SUM(Q89:Q98)</f>
        <v>0</v>
      </c>
      <c r="R88" s="162"/>
      <c r="S88" s="162"/>
      <c r="T88" s="162"/>
      <c r="U88" s="162"/>
      <c r="V88" s="162">
        <f>SUM(V89:V98)</f>
        <v>56.400000000000006</v>
      </c>
      <c r="W88" s="162"/>
      <c r="X88" s="162"/>
      <c r="Y88" s="162"/>
      <c r="AG88" t="s">
        <v>115</v>
      </c>
    </row>
    <row r="89" spans="1:60" outlineLevel="1">
      <c r="A89" s="170">
        <v>31</v>
      </c>
      <c r="B89" s="171" t="s">
        <v>265</v>
      </c>
      <c r="C89" s="184" t="s">
        <v>266</v>
      </c>
      <c r="D89" s="172" t="s">
        <v>211</v>
      </c>
      <c r="E89" s="173">
        <v>63</v>
      </c>
      <c r="F89" s="174">
        <v>0</v>
      </c>
      <c r="G89" s="175">
        <f>ROUND(E89*F89,2)</f>
        <v>0</v>
      </c>
      <c r="H89" s="160">
        <v>3.8</v>
      </c>
      <c r="I89" s="159">
        <f>ROUND(E89*H89,2)</f>
        <v>239.4</v>
      </c>
      <c r="J89" s="160">
        <v>13.1</v>
      </c>
      <c r="K89" s="159">
        <f>ROUND(E89*J89,2)</f>
        <v>825.3</v>
      </c>
      <c r="L89" s="159">
        <v>21</v>
      </c>
      <c r="M89" s="159">
        <f>G89*(1+L89/100)</f>
        <v>0</v>
      </c>
      <c r="N89" s="158">
        <v>0</v>
      </c>
      <c r="O89" s="158">
        <f>ROUND(E89*N89,2)</f>
        <v>0</v>
      </c>
      <c r="P89" s="158">
        <v>0</v>
      </c>
      <c r="Q89" s="158">
        <f>ROUND(E89*P89,2)</f>
        <v>0</v>
      </c>
      <c r="R89" s="159"/>
      <c r="S89" s="159" t="s">
        <v>157</v>
      </c>
      <c r="T89" s="159" t="s">
        <v>157</v>
      </c>
      <c r="U89" s="159">
        <v>2.5999999999999999E-2</v>
      </c>
      <c r="V89" s="159">
        <f>ROUND(E89*U89,2)</f>
        <v>1.64</v>
      </c>
      <c r="W89" s="159"/>
      <c r="X89" s="159" t="s">
        <v>120</v>
      </c>
      <c r="Y89" s="159" t="s">
        <v>121</v>
      </c>
      <c r="Z89" s="149"/>
      <c r="AA89" s="149"/>
      <c r="AB89" s="149"/>
      <c r="AC89" s="149"/>
      <c r="AD89" s="149"/>
      <c r="AE89" s="149"/>
      <c r="AF89" s="149"/>
      <c r="AG89" s="149" t="s">
        <v>135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2">
      <c r="A90" s="156"/>
      <c r="B90" s="157"/>
      <c r="C90" s="192" t="s">
        <v>267</v>
      </c>
      <c r="D90" s="188"/>
      <c r="E90" s="189">
        <v>63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160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>
      <c r="A91" s="170">
        <v>32</v>
      </c>
      <c r="B91" s="171" t="s">
        <v>268</v>
      </c>
      <c r="C91" s="184" t="s">
        <v>269</v>
      </c>
      <c r="D91" s="172" t="s">
        <v>211</v>
      </c>
      <c r="E91" s="173">
        <v>51</v>
      </c>
      <c r="F91" s="174">
        <v>0</v>
      </c>
      <c r="G91" s="175">
        <f>ROUND(E91*F91,2)</f>
        <v>0</v>
      </c>
      <c r="H91" s="160">
        <v>17.940000000000001</v>
      </c>
      <c r="I91" s="159">
        <f>ROUND(E91*H91,2)</f>
        <v>914.94</v>
      </c>
      <c r="J91" s="160">
        <v>17.059999999999999</v>
      </c>
      <c r="K91" s="159">
        <f>ROUND(E91*J91,2)</f>
        <v>870.06</v>
      </c>
      <c r="L91" s="159">
        <v>21</v>
      </c>
      <c r="M91" s="159">
        <f>G91*(1+L91/100)</f>
        <v>0</v>
      </c>
      <c r="N91" s="158">
        <v>5.0000000000000002E-5</v>
      </c>
      <c r="O91" s="158">
        <f>ROUND(E91*N91,2)</f>
        <v>0</v>
      </c>
      <c r="P91" s="158">
        <v>0</v>
      </c>
      <c r="Q91" s="158">
        <f>ROUND(E91*P91,2)</f>
        <v>0</v>
      </c>
      <c r="R91" s="159"/>
      <c r="S91" s="159" t="s">
        <v>157</v>
      </c>
      <c r="T91" s="159" t="s">
        <v>157</v>
      </c>
      <c r="U91" s="159">
        <v>3.4000000000000002E-2</v>
      </c>
      <c r="V91" s="159">
        <f>ROUND(E91*U91,2)</f>
        <v>1.73</v>
      </c>
      <c r="W91" s="159"/>
      <c r="X91" s="159" t="s">
        <v>120</v>
      </c>
      <c r="Y91" s="159" t="s">
        <v>121</v>
      </c>
      <c r="Z91" s="149"/>
      <c r="AA91" s="149"/>
      <c r="AB91" s="149"/>
      <c r="AC91" s="149"/>
      <c r="AD91" s="149"/>
      <c r="AE91" s="149"/>
      <c r="AF91" s="149"/>
      <c r="AG91" s="149" t="s">
        <v>135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2">
      <c r="A92" s="156"/>
      <c r="B92" s="157"/>
      <c r="C92" s="192" t="s">
        <v>270</v>
      </c>
      <c r="D92" s="188"/>
      <c r="E92" s="189">
        <v>51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9"/>
      <c r="AA92" s="149"/>
      <c r="AB92" s="149"/>
      <c r="AC92" s="149"/>
      <c r="AD92" s="149"/>
      <c r="AE92" s="149"/>
      <c r="AF92" s="149"/>
      <c r="AG92" s="149" t="s">
        <v>160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>
      <c r="A93" s="170">
        <v>33</v>
      </c>
      <c r="B93" s="171" t="s">
        <v>271</v>
      </c>
      <c r="C93" s="184" t="s">
        <v>272</v>
      </c>
      <c r="D93" s="172" t="s">
        <v>211</v>
      </c>
      <c r="E93" s="173">
        <v>13</v>
      </c>
      <c r="F93" s="174">
        <v>0</v>
      </c>
      <c r="G93" s="175">
        <f>ROUND(E93*F93,2)</f>
        <v>0</v>
      </c>
      <c r="H93" s="160">
        <v>293.39</v>
      </c>
      <c r="I93" s="159">
        <f>ROUND(E93*H93,2)</f>
        <v>3814.07</v>
      </c>
      <c r="J93" s="160">
        <v>508.61</v>
      </c>
      <c r="K93" s="159">
        <f>ROUND(E93*J93,2)</f>
        <v>6611.93</v>
      </c>
      <c r="L93" s="159">
        <v>21</v>
      </c>
      <c r="M93" s="159">
        <f>G93*(1+L93/100)</f>
        <v>0</v>
      </c>
      <c r="N93" s="158">
        <v>2.0999999999999999E-3</v>
      </c>
      <c r="O93" s="158">
        <f>ROUND(E93*N93,2)</f>
        <v>0.03</v>
      </c>
      <c r="P93" s="158">
        <v>0</v>
      </c>
      <c r="Q93" s="158">
        <f>ROUND(E93*P93,2)</f>
        <v>0</v>
      </c>
      <c r="R93" s="159"/>
      <c r="S93" s="159" t="s">
        <v>157</v>
      </c>
      <c r="T93" s="159" t="s">
        <v>157</v>
      </c>
      <c r="U93" s="159">
        <v>0.8</v>
      </c>
      <c r="V93" s="159">
        <f>ROUND(E93*U93,2)</f>
        <v>10.4</v>
      </c>
      <c r="W93" s="159"/>
      <c r="X93" s="159" t="s">
        <v>120</v>
      </c>
      <c r="Y93" s="159" t="s">
        <v>121</v>
      </c>
      <c r="Z93" s="149"/>
      <c r="AA93" s="149"/>
      <c r="AB93" s="149"/>
      <c r="AC93" s="149"/>
      <c r="AD93" s="149"/>
      <c r="AE93" s="149"/>
      <c r="AF93" s="149"/>
      <c r="AG93" s="149" t="s">
        <v>135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2">
      <c r="A94" s="156"/>
      <c r="B94" s="157"/>
      <c r="C94" s="192" t="s">
        <v>273</v>
      </c>
      <c r="D94" s="188"/>
      <c r="E94" s="189">
        <v>13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9"/>
      <c r="AA94" s="149"/>
      <c r="AB94" s="149"/>
      <c r="AC94" s="149"/>
      <c r="AD94" s="149"/>
      <c r="AE94" s="149"/>
      <c r="AF94" s="149"/>
      <c r="AG94" s="149" t="s">
        <v>160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ht="22.5" outlineLevel="1">
      <c r="A95" s="176">
        <v>34</v>
      </c>
      <c r="B95" s="177" t="s">
        <v>274</v>
      </c>
      <c r="C95" s="183" t="s">
        <v>275</v>
      </c>
      <c r="D95" s="178" t="s">
        <v>241</v>
      </c>
      <c r="E95" s="179">
        <v>1</v>
      </c>
      <c r="F95" s="180">
        <v>0</v>
      </c>
      <c r="G95" s="181">
        <f>ROUND(E95*F95,2)</f>
        <v>0</v>
      </c>
      <c r="H95" s="160">
        <v>3517.12</v>
      </c>
      <c r="I95" s="159">
        <f>ROUND(E95*H95,2)</f>
        <v>3517.12</v>
      </c>
      <c r="J95" s="160">
        <v>317.88</v>
      </c>
      <c r="K95" s="159">
        <f>ROUND(E95*J95,2)</f>
        <v>317.88</v>
      </c>
      <c r="L95" s="159">
        <v>21</v>
      </c>
      <c r="M95" s="159">
        <f>G95*(1+L95/100)</f>
        <v>0</v>
      </c>
      <c r="N95" s="158">
        <v>7.6630000000000004E-2</v>
      </c>
      <c r="O95" s="158">
        <f>ROUND(E95*N95,2)</f>
        <v>0.08</v>
      </c>
      <c r="P95" s="158">
        <v>0</v>
      </c>
      <c r="Q95" s="158">
        <f>ROUND(E95*P95,2)</f>
        <v>0</v>
      </c>
      <c r="R95" s="159"/>
      <c r="S95" s="159" t="s">
        <v>157</v>
      </c>
      <c r="T95" s="159" t="s">
        <v>157</v>
      </c>
      <c r="U95" s="159">
        <v>0.5</v>
      </c>
      <c r="V95" s="159">
        <f>ROUND(E95*U95,2)</f>
        <v>0.5</v>
      </c>
      <c r="W95" s="159"/>
      <c r="X95" s="159" t="s">
        <v>120</v>
      </c>
      <c r="Y95" s="159" t="s">
        <v>121</v>
      </c>
      <c r="Z95" s="149"/>
      <c r="AA95" s="149"/>
      <c r="AB95" s="149"/>
      <c r="AC95" s="149"/>
      <c r="AD95" s="149"/>
      <c r="AE95" s="149"/>
      <c r="AF95" s="149"/>
      <c r="AG95" s="149" t="s">
        <v>135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ht="22.5" outlineLevel="1">
      <c r="A96" s="176">
        <v>35</v>
      </c>
      <c r="B96" s="177" t="s">
        <v>276</v>
      </c>
      <c r="C96" s="183" t="s">
        <v>277</v>
      </c>
      <c r="D96" s="178" t="s">
        <v>149</v>
      </c>
      <c r="E96" s="179">
        <v>1</v>
      </c>
      <c r="F96" s="180">
        <v>0</v>
      </c>
      <c r="G96" s="181">
        <f>ROUND(E96*F96,2)</f>
        <v>0</v>
      </c>
      <c r="H96" s="160">
        <v>0</v>
      </c>
      <c r="I96" s="159">
        <f>ROUND(E96*H96,2)</f>
        <v>0</v>
      </c>
      <c r="J96" s="160">
        <v>180000</v>
      </c>
      <c r="K96" s="159">
        <f>ROUND(E96*J96,2)</f>
        <v>180000</v>
      </c>
      <c r="L96" s="159">
        <v>21</v>
      </c>
      <c r="M96" s="159">
        <f>G96*(1+L96/100)</f>
        <v>0</v>
      </c>
      <c r="N96" s="158">
        <v>0</v>
      </c>
      <c r="O96" s="158">
        <f>ROUND(E96*N96,2)</f>
        <v>0</v>
      </c>
      <c r="P96" s="158">
        <v>0</v>
      </c>
      <c r="Q96" s="158">
        <f>ROUND(E96*P96,2)</f>
        <v>0</v>
      </c>
      <c r="R96" s="159"/>
      <c r="S96" s="159" t="s">
        <v>118</v>
      </c>
      <c r="T96" s="159" t="s">
        <v>278</v>
      </c>
      <c r="U96" s="159">
        <v>0</v>
      </c>
      <c r="V96" s="159">
        <f>ROUND(E96*U96,2)</f>
        <v>0</v>
      </c>
      <c r="W96" s="159"/>
      <c r="X96" s="159" t="s">
        <v>120</v>
      </c>
      <c r="Y96" s="159" t="s">
        <v>121</v>
      </c>
      <c r="Z96" s="149"/>
      <c r="AA96" s="149"/>
      <c r="AB96" s="149"/>
      <c r="AC96" s="149"/>
      <c r="AD96" s="149"/>
      <c r="AE96" s="149"/>
      <c r="AF96" s="149"/>
      <c r="AG96" s="149" t="s">
        <v>135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>
      <c r="A97" s="176">
        <v>36</v>
      </c>
      <c r="B97" s="177" t="s">
        <v>279</v>
      </c>
      <c r="C97" s="183" t="s">
        <v>280</v>
      </c>
      <c r="D97" s="178" t="s">
        <v>149</v>
      </c>
      <c r="E97" s="179">
        <v>1</v>
      </c>
      <c r="F97" s="180">
        <v>0</v>
      </c>
      <c r="G97" s="181">
        <f>ROUND(E97*F97,2)</f>
        <v>0</v>
      </c>
      <c r="H97" s="160">
        <v>0</v>
      </c>
      <c r="I97" s="159">
        <f>ROUND(E97*H97,2)</f>
        <v>0</v>
      </c>
      <c r="J97" s="160">
        <v>25000</v>
      </c>
      <c r="K97" s="159">
        <f>ROUND(E97*J97,2)</f>
        <v>25000</v>
      </c>
      <c r="L97" s="159">
        <v>21</v>
      </c>
      <c r="M97" s="159">
        <f>G97*(1+L97/100)</f>
        <v>0</v>
      </c>
      <c r="N97" s="158">
        <v>0</v>
      </c>
      <c r="O97" s="158">
        <f>ROUND(E97*N97,2)</f>
        <v>0</v>
      </c>
      <c r="P97" s="158">
        <v>0</v>
      </c>
      <c r="Q97" s="158">
        <f>ROUND(E97*P97,2)</f>
        <v>0</v>
      </c>
      <c r="R97" s="159"/>
      <c r="S97" s="159" t="s">
        <v>118</v>
      </c>
      <c r="T97" s="159" t="s">
        <v>278</v>
      </c>
      <c r="U97" s="159">
        <v>0</v>
      </c>
      <c r="V97" s="159">
        <f>ROUND(E97*U97,2)</f>
        <v>0</v>
      </c>
      <c r="W97" s="159"/>
      <c r="X97" s="159" t="s">
        <v>120</v>
      </c>
      <c r="Y97" s="159" t="s">
        <v>121</v>
      </c>
      <c r="Z97" s="149"/>
      <c r="AA97" s="149"/>
      <c r="AB97" s="149"/>
      <c r="AC97" s="149"/>
      <c r="AD97" s="149"/>
      <c r="AE97" s="149"/>
      <c r="AF97" s="149"/>
      <c r="AG97" s="149" t="s">
        <v>135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>
      <c r="A98" s="176">
        <v>37</v>
      </c>
      <c r="B98" s="177" t="s">
        <v>281</v>
      </c>
      <c r="C98" s="183" t="s">
        <v>282</v>
      </c>
      <c r="D98" s="178" t="s">
        <v>211</v>
      </c>
      <c r="E98" s="179">
        <v>40</v>
      </c>
      <c r="F98" s="180">
        <v>0</v>
      </c>
      <c r="G98" s="181">
        <f>ROUND(E98*F98,2)</f>
        <v>0</v>
      </c>
      <c r="H98" s="160">
        <v>470.5</v>
      </c>
      <c r="I98" s="159">
        <f>ROUND(E98*H98,2)</f>
        <v>18820</v>
      </c>
      <c r="J98" s="160">
        <v>632.5</v>
      </c>
      <c r="K98" s="159">
        <f>ROUND(E98*J98,2)</f>
        <v>25300</v>
      </c>
      <c r="L98" s="159">
        <v>21</v>
      </c>
      <c r="M98" s="159">
        <f>G98*(1+L98/100)</f>
        <v>0</v>
      </c>
      <c r="N98" s="158">
        <v>9.7999999999999997E-4</v>
      </c>
      <c r="O98" s="158">
        <f>ROUND(E98*N98,2)</f>
        <v>0.04</v>
      </c>
      <c r="P98" s="158">
        <v>0</v>
      </c>
      <c r="Q98" s="158">
        <f>ROUND(E98*P98,2)</f>
        <v>0</v>
      </c>
      <c r="R98" s="159"/>
      <c r="S98" s="159" t="s">
        <v>157</v>
      </c>
      <c r="T98" s="159" t="s">
        <v>157</v>
      </c>
      <c r="U98" s="159">
        <v>1.0533399999999999</v>
      </c>
      <c r="V98" s="159">
        <f>ROUND(E98*U98,2)</f>
        <v>42.13</v>
      </c>
      <c r="W98" s="159"/>
      <c r="X98" s="159" t="s">
        <v>283</v>
      </c>
      <c r="Y98" s="159" t="s">
        <v>121</v>
      </c>
      <c r="Z98" s="149"/>
      <c r="AA98" s="149"/>
      <c r="AB98" s="149"/>
      <c r="AC98" s="149"/>
      <c r="AD98" s="149"/>
      <c r="AE98" s="149"/>
      <c r="AF98" s="149"/>
      <c r="AG98" s="149" t="s">
        <v>284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>
      <c r="A99" s="163" t="s">
        <v>114</v>
      </c>
      <c r="B99" s="164" t="s">
        <v>74</v>
      </c>
      <c r="C99" s="182" t="s">
        <v>75</v>
      </c>
      <c r="D99" s="165"/>
      <c r="E99" s="166"/>
      <c r="F99" s="167"/>
      <c r="G99" s="168">
        <f>SUMIF(AG100:AG100,"&lt;&gt;NOR",G100:G100)</f>
        <v>0</v>
      </c>
      <c r="H99" s="162"/>
      <c r="I99" s="162">
        <f>SUM(I100:I100)</f>
        <v>0</v>
      </c>
      <c r="J99" s="162"/>
      <c r="K99" s="162">
        <f>SUM(K100:K100)</f>
        <v>62255.85</v>
      </c>
      <c r="L99" s="162"/>
      <c r="M99" s="162">
        <f>SUM(M100:M100)</f>
        <v>0</v>
      </c>
      <c r="N99" s="161"/>
      <c r="O99" s="161">
        <f>SUM(O100:O100)</f>
        <v>0</v>
      </c>
      <c r="P99" s="161"/>
      <c r="Q99" s="161">
        <f>SUM(Q100:Q100)</f>
        <v>0</v>
      </c>
      <c r="R99" s="162"/>
      <c r="S99" s="162"/>
      <c r="T99" s="162"/>
      <c r="U99" s="162"/>
      <c r="V99" s="162">
        <f>SUM(V100:V100)</f>
        <v>113.46</v>
      </c>
      <c r="W99" s="162"/>
      <c r="X99" s="162"/>
      <c r="Y99" s="162"/>
      <c r="AG99" t="s">
        <v>115</v>
      </c>
    </row>
    <row r="100" spans="1:60" outlineLevel="1">
      <c r="A100" s="176">
        <v>38</v>
      </c>
      <c r="B100" s="177" t="s">
        <v>285</v>
      </c>
      <c r="C100" s="183" t="s">
        <v>286</v>
      </c>
      <c r="D100" s="178" t="s">
        <v>207</v>
      </c>
      <c r="E100" s="179">
        <v>133.16758999999999</v>
      </c>
      <c r="F100" s="180">
        <v>0</v>
      </c>
      <c r="G100" s="181">
        <f>ROUND(E100*F100,2)</f>
        <v>0</v>
      </c>
      <c r="H100" s="160">
        <v>0</v>
      </c>
      <c r="I100" s="159">
        <f>ROUND(E100*H100,2)</f>
        <v>0</v>
      </c>
      <c r="J100" s="160">
        <v>467.5</v>
      </c>
      <c r="K100" s="159">
        <f>ROUND(E100*J100,2)</f>
        <v>62255.85</v>
      </c>
      <c r="L100" s="159">
        <v>21</v>
      </c>
      <c r="M100" s="159">
        <f>G100*(1+L100/100)</f>
        <v>0</v>
      </c>
      <c r="N100" s="158">
        <v>0</v>
      </c>
      <c r="O100" s="158">
        <f>ROUND(E100*N100,2)</f>
        <v>0</v>
      </c>
      <c r="P100" s="158">
        <v>0</v>
      </c>
      <c r="Q100" s="158">
        <f>ROUND(E100*P100,2)</f>
        <v>0</v>
      </c>
      <c r="R100" s="159"/>
      <c r="S100" s="159" t="s">
        <v>157</v>
      </c>
      <c r="T100" s="159" t="s">
        <v>157</v>
      </c>
      <c r="U100" s="159">
        <v>0.85199999999999998</v>
      </c>
      <c r="V100" s="159">
        <f>ROUND(E100*U100,2)</f>
        <v>113.46</v>
      </c>
      <c r="W100" s="159"/>
      <c r="X100" s="159" t="s">
        <v>120</v>
      </c>
      <c r="Y100" s="159" t="s">
        <v>121</v>
      </c>
      <c r="Z100" s="149"/>
      <c r="AA100" s="149"/>
      <c r="AB100" s="149"/>
      <c r="AC100" s="149"/>
      <c r="AD100" s="149"/>
      <c r="AE100" s="149"/>
      <c r="AF100" s="149"/>
      <c r="AG100" s="149" t="s">
        <v>135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>
      <c r="A101" s="163" t="s">
        <v>114</v>
      </c>
      <c r="B101" s="164" t="s">
        <v>76</v>
      </c>
      <c r="C101" s="182" t="s">
        <v>77</v>
      </c>
      <c r="D101" s="165"/>
      <c r="E101" s="166"/>
      <c r="F101" s="167"/>
      <c r="G101" s="168">
        <f>SUMIF(AG102:AG113,"&lt;&gt;NOR",G102:G113)</f>
        <v>0</v>
      </c>
      <c r="H101" s="162"/>
      <c r="I101" s="162">
        <f>SUM(I102:I113)</f>
        <v>42451.17</v>
      </c>
      <c r="J101" s="162"/>
      <c r="K101" s="162">
        <f>SUM(K102:K113)</f>
        <v>19788.34</v>
      </c>
      <c r="L101" s="162"/>
      <c r="M101" s="162">
        <f>SUM(M102:M113)</f>
        <v>0</v>
      </c>
      <c r="N101" s="161"/>
      <c r="O101" s="161">
        <f>SUM(O102:O113)</f>
        <v>0.55000000000000004</v>
      </c>
      <c r="P101" s="161"/>
      <c r="Q101" s="161">
        <f>SUM(Q102:Q113)</f>
        <v>0</v>
      </c>
      <c r="R101" s="162"/>
      <c r="S101" s="162"/>
      <c r="T101" s="162"/>
      <c r="U101" s="162"/>
      <c r="V101" s="162">
        <f>SUM(V102:V113)</f>
        <v>33.14</v>
      </c>
      <c r="W101" s="162"/>
      <c r="X101" s="162"/>
      <c r="Y101" s="162"/>
      <c r="AG101" t="s">
        <v>115</v>
      </c>
    </row>
    <row r="102" spans="1:60" ht="33.75" outlineLevel="1">
      <c r="A102" s="170">
        <v>39</v>
      </c>
      <c r="B102" s="171" t="s">
        <v>287</v>
      </c>
      <c r="C102" s="184" t="s">
        <v>288</v>
      </c>
      <c r="D102" s="172" t="s">
        <v>124</v>
      </c>
      <c r="E102" s="173">
        <v>66.760999999999996</v>
      </c>
      <c r="F102" s="174">
        <v>0</v>
      </c>
      <c r="G102" s="175">
        <f>ROUND(E102*F102,2)</f>
        <v>0</v>
      </c>
      <c r="H102" s="160">
        <v>40.89</v>
      </c>
      <c r="I102" s="159">
        <f>ROUND(E102*H102,2)</f>
        <v>2729.86</v>
      </c>
      <c r="J102" s="160">
        <v>16.010000000000002</v>
      </c>
      <c r="K102" s="159">
        <f>ROUND(E102*J102,2)</f>
        <v>1068.8399999999999</v>
      </c>
      <c r="L102" s="159">
        <v>21</v>
      </c>
      <c r="M102" s="159">
        <f>G102*(1+L102/100)</f>
        <v>0</v>
      </c>
      <c r="N102" s="158">
        <v>3.3E-4</v>
      </c>
      <c r="O102" s="158">
        <f>ROUND(E102*N102,2)</f>
        <v>0.02</v>
      </c>
      <c r="P102" s="158">
        <v>0</v>
      </c>
      <c r="Q102" s="158">
        <f>ROUND(E102*P102,2)</f>
        <v>0</v>
      </c>
      <c r="R102" s="159"/>
      <c r="S102" s="159" t="s">
        <v>157</v>
      </c>
      <c r="T102" s="159" t="s">
        <v>157</v>
      </c>
      <c r="U102" s="159">
        <v>2.75E-2</v>
      </c>
      <c r="V102" s="159">
        <f>ROUND(E102*U102,2)</f>
        <v>1.84</v>
      </c>
      <c r="W102" s="159"/>
      <c r="X102" s="159" t="s">
        <v>120</v>
      </c>
      <c r="Y102" s="159" t="s">
        <v>121</v>
      </c>
      <c r="Z102" s="149"/>
      <c r="AA102" s="149"/>
      <c r="AB102" s="149"/>
      <c r="AC102" s="149"/>
      <c r="AD102" s="149"/>
      <c r="AE102" s="149"/>
      <c r="AF102" s="149"/>
      <c r="AG102" s="149" t="s">
        <v>135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2">
      <c r="A103" s="156"/>
      <c r="B103" s="157"/>
      <c r="C103" s="192" t="s">
        <v>289</v>
      </c>
      <c r="D103" s="188"/>
      <c r="E103" s="189">
        <v>66.760999999999996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160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ht="33.75" outlineLevel="1">
      <c r="A104" s="170">
        <v>40</v>
      </c>
      <c r="B104" s="171" t="s">
        <v>290</v>
      </c>
      <c r="C104" s="184" t="s">
        <v>291</v>
      </c>
      <c r="D104" s="172" t="s">
        <v>124</v>
      </c>
      <c r="E104" s="173">
        <v>20.052</v>
      </c>
      <c r="F104" s="174">
        <v>0</v>
      </c>
      <c r="G104" s="175">
        <f>ROUND(E104*F104,2)</f>
        <v>0</v>
      </c>
      <c r="H104" s="160">
        <v>48.31</v>
      </c>
      <c r="I104" s="159">
        <f>ROUND(E104*H104,2)</f>
        <v>968.71</v>
      </c>
      <c r="J104" s="160">
        <v>28.09</v>
      </c>
      <c r="K104" s="159">
        <f>ROUND(E104*J104,2)</f>
        <v>563.26</v>
      </c>
      <c r="L104" s="159">
        <v>21</v>
      </c>
      <c r="M104" s="159">
        <f>G104*(1+L104/100)</f>
        <v>0</v>
      </c>
      <c r="N104" s="158">
        <v>5.1999999999999995E-4</v>
      </c>
      <c r="O104" s="158">
        <f>ROUND(E104*N104,2)</f>
        <v>0.01</v>
      </c>
      <c r="P104" s="158">
        <v>0</v>
      </c>
      <c r="Q104" s="158">
        <f>ROUND(E104*P104,2)</f>
        <v>0</v>
      </c>
      <c r="R104" s="159"/>
      <c r="S104" s="159" t="s">
        <v>157</v>
      </c>
      <c r="T104" s="159" t="s">
        <v>157</v>
      </c>
      <c r="U104" s="159">
        <v>4.9000000000000002E-2</v>
      </c>
      <c r="V104" s="159">
        <f>ROUND(E104*U104,2)</f>
        <v>0.98</v>
      </c>
      <c r="W104" s="159"/>
      <c r="X104" s="159" t="s">
        <v>120</v>
      </c>
      <c r="Y104" s="159" t="s">
        <v>121</v>
      </c>
      <c r="Z104" s="149"/>
      <c r="AA104" s="149"/>
      <c r="AB104" s="149"/>
      <c r="AC104" s="149"/>
      <c r="AD104" s="149"/>
      <c r="AE104" s="149"/>
      <c r="AF104" s="149"/>
      <c r="AG104" s="149" t="s">
        <v>135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2">
      <c r="A105" s="156"/>
      <c r="B105" s="157"/>
      <c r="C105" s="192" t="s">
        <v>292</v>
      </c>
      <c r="D105" s="188"/>
      <c r="E105" s="189">
        <v>20.052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160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ht="33.75" outlineLevel="1">
      <c r="A106" s="170">
        <v>41</v>
      </c>
      <c r="B106" s="171" t="s">
        <v>293</v>
      </c>
      <c r="C106" s="184" t="s">
        <v>294</v>
      </c>
      <c r="D106" s="172" t="s">
        <v>124</v>
      </c>
      <c r="E106" s="173">
        <v>66.760999999999996</v>
      </c>
      <c r="F106" s="174">
        <v>0</v>
      </c>
      <c r="G106" s="175">
        <f>ROUND(E106*F106,2)</f>
        <v>0</v>
      </c>
      <c r="H106" s="160">
        <v>332.18</v>
      </c>
      <c r="I106" s="159">
        <f>ROUND(E106*H106,2)</f>
        <v>22176.67</v>
      </c>
      <c r="J106" s="160">
        <v>133.82</v>
      </c>
      <c r="K106" s="159">
        <f>ROUND(E106*J106,2)</f>
        <v>8933.9599999999991</v>
      </c>
      <c r="L106" s="159">
        <v>21</v>
      </c>
      <c r="M106" s="159">
        <f>G106*(1+L106/100)</f>
        <v>0</v>
      </c>
      <c r="N106" s="158">
        <v>5.5900000000000004E-3</v>
      </c>
      <c r="O106" s="158">
        <f>ROUND(E106*N106,2)</f>
        <v>0.37</v>
      </c>
      <c r="P106" s="158">
        <v>0</v>
      </c>
      <c r="Q106" s="158">
        <f>ROUND(E106*P106,2)</f>
        <v>0</v>
      </c>
      <c r="R106" s="159"/>
      <c r="S106" s="159" t="s">
        <v>157</v>
      </c>
      <c r="T106" s="159" t="s">
        <v>157</v>
      </c>
      <c r="U106" s="159">
        <v>0.22991</v>
      </c>
      <c r="V106" s="159">
        <f>ROUND(E106*U106,2)</f>
        <v>15.35</v>
      </c>
      <c r="W106" s="159"/>
      <c r="X106" s="159" t="s">
        <v>120</v>
      </c>
      <c r="Y106" s="159" t="s">
        <v>121</v>
      </c>
      <c r="Z106" s="149"/>
      <c r="AA106" s="149"/>
      <c r="AB106" s="149"/>
      <c r="AC106" s="149"/>
      <c r="AD106" s="149"/>
      <c r="AE106" s="149"/>
      <c r="AF106" s="149"/>
      <c r="AG106" s="149" t="s">
        <v>135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2">
      <c r="A107" s="156"/>
      <c r="B107" s="157"/>
      <c r="C107" s="192" t="s">
        <v>295</v>
      </c>
      <c r="D107" s="188"/>
      <c r="E107" s="189">
        <v>66.760999999999996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9"/>
      <c r="AA107" s="149"/>
      <c r="AB107" s="149"/>
      <c r="AC107" s="149"/>
      <c r="AD107" s="149"/>
      <c r="AE107" s="149"/>
      <c r="AF107" s="149"/>
      <c r="AG107" s="149" t="s">
        <v>160</v>
      </c>
      <c r="AH107" s="149">
        <v>5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ht="33.75" outlineLevel="1">
      <c r="A108" s="170">
        <v>42</v>
      </c>
      <c r="B108" s="171" t="s">
        <v>296</v>
      </c>
      <c r="C108" s="184" t="s">
        <v>297</v>
      </c>
      <c r="D108" s="172" t="s">
        <v>124</v>
      </c>
      <c r="E108" s="173">
        <v>20.052</v>
      </c>
      <c r="F108" s="174">
        <v>0</v>
      </c>
      <c r="G108" s="175">
        <f>ROUND(E108*F108,2)</f>
        <v>0</v>
      </c>
      <c r="H108" s="160">
        <v>351.6</v>
      </c>
      <c r="I108" s="159">
        <f>ROUND(E108*H108,2)</f>
        <v>7050.28</v>
      </c>
      <c r="J108" s="160">
        <v>154.4</v>
      </c>
      <c r="K108" s="159">
        <f>ROUND(E108*J108,2)</f>
        <v>3096.03</v>
      </c>
      <c r="L108" s="159">
        <v>21</v>
      </c>
      <c r="M108" s="159">
        <f>G108*(1+L108/100)</f>
        <v>0</v>
      </c>
      <c r="N108" s="158">
        <v>5.9800000000000001E-3</v>
      </c>
      <c r="O108" s="158">
        <f>ROUND(E108*N108,2)</f>
        <v>0.12</v>
      </c>
      <c r="P108" s="158">
        <v>0</v>
      </c>
      <c r="Q108" s="158">
        <f>ROUND(E108*P108,2)</f>
        <v>0</v>
      </c>
      <c r="R108" s="159"/>
      <c r="S108" s="159" t="s">
        <v>157</v>
      </c>
      <c r="T108" s="159" t="s">
        <v>157</v>
      </c>
      <c r="U108" s="159">
        <v>0.26600000000000001</v>
      </c>
      <c r="V108" s="159">
        <f>ROUND(E108*U108,2)</f>
        <v>5.33</v>
      </c>
      <c r="W108" s="159"/>
      <c r="X108" s="159" t="s">
        <v>120</v>
      </c>
      <c r="Y108" s="159" t="s">
        <v>121</v>
      </c>
      <c r="Z108" s="149"/>
      <c r="AA108" s="149"/>
      <c r="AB108" s="149"/>
      <c r="AC108" s="149"/>
      <c r="AD108" s="149"/>
      <c r="AE108" s="149"/>
      <c r="AF108" s="149"/>
      <c r="AG108" s="149" t="s">
        <v>135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2">
      <c r="A109" s="156"/>
      <c r="B109" s="157"/>
      <c r="C109" s="192" t="s">
        <v>298</v>
      </c>
      <c r="D109" s="188"/>
      <c r="E109" s="189">
        <v>20.052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9"/>
      <c r="AA109" s="149"/>
      <c r="AB109" s="149"/>
      <c r="AC109" s="149"/>
      <c r="AD109" s="149"/>
      <c r="AE109" s="149"/>
      <c r="AF109" s="149"/>
      <c r="AG109" s="149" t="s">
        <v>160</v>
      </c>
      <c r="AH109" s="149">
        <v>5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ht="22.5" outlineLevel="1">
      <c r="A110" s="170">
        <v>43</v>
      </c>
      <c r="B110" s="171" t="s">
        <v>299</v>
      </c>
      <c r="C110" s="184" t="s">
        <v>300</v>
      </c>
      <c r="D110" s="172" t="s">
        <v>124</v>
      </c>
      <c r="E110" s="173">
        <v>39.6</v>
      </c>
      <c r="F110" s="174">
        <v>0</v>
      </c>
      <c r="G110" s="175">
        <f>ROUND(E110*F110,2)</f>
        <v>0</v>
      </c>
      <c r="H110" s="160">
        <v>122.28</v>
      </c>
      <c r="I110" s="159">
        <f>ROUND(E110*H110,2)</f>
        <v>4842.29</v>
      </c>
      <c r="J110" s="160">
        <v>101.72</v>
      </c>
      <c r="K110" s="159">
        <f>ROUND(E110*J110,2)</f>
        <v>4028.11</v>
      </c>
      <c r="L110" s="159">
        <v>21</v>
      </c>
      <c r="M110" s="159">
        <f>G110*(1+L110/100)</f>
        <v>0</v>
      </c>
      <c r="N110" s="158">
        <v>1.7000000000000001E-4</v>
      </c>
      <c r="O110" s="158">
        <f>ROUND(E110*N110,2)</f>
        <v>0.01</v>
      </c>
      <c r="P110" s="158">
        <v>0</v>
      </c>
      <c r="Q110" s="158">
        <f>ROUND(E110*P110,2)</f>
        <v>0</v>
      </c>
      <c r="R110" s="159"/>
      <c r="S110" s="159" t="s">
        <v>157</v>
      </c>
      <c r="T110" s="159" t="s">
        <v>157</v>
      </c>
      <c r="U110" s="159">
        <v>0.16</v>
      </c>
      <c r="V110" s="159">
        <f>ROUND(E110*U110,2)</f>
        <v>6.34</v>
      </c>
      <c r="W110" s="159"/>
      <c r="X110" s="159" t="s">
        <v>120</v>
      </c>
      <c r="Y110" s="159" t="s">
        <v>121</v>
      </c>
      <c r="Z110" s="149"/>
      <c r="AA110" s="149"/>
      <c r="AB110" s="149"/>
      <c r="AC110" s="149"/>
      <c r="AD110" s="149"/>
      <c r="AE110" s="149"/>
      <c r="AF110" s="149"/>
      <c r="AG110" s="149" t="s">
        <v>122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2">
      <c r="A111" s="156"/>
      <c r="B111" s="157"/>
      <c r="C111" s="192" t="s">
        <v>301</v>
      </c>
      <c r="D111" s="188"/>
      <c r="E111" s="189">
        <v>39.6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9"/>
      <c r="AA111" s="149"/>
      <c r="AB111" s="149"/>
      <c r="AC111" s="149"/>
      <c r="AD111" s="149"/>
      <c r="AE111" s="149"/>
      <c r="AF111" s="149"/>
      <c r="AG111" s="149" t="s">
        <v>160</v>
      </c>
      <c r="AH111" s="149">
        <v>0</v>
      </c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ht="22.5" outlineLevel="1">
      <c r="A112" s="170">
        <v>44</v>
      </c>
      <c r="B112" s="171" t="s">
        <v>302</v>
      </c>
      <c r="C112" s="184" t="s">
        <v>303</v>
      </c>
      <c r="D112" s="172" t="s">
        <v>211</v>
      </c>
      <c r="E112" s="173">
        <v>33</v>
      </c>
      <c r="F112" s="174">
        <v>0</v>
      </c>
      <c r="G112" s="175">
        <f>ROUND(E112*F112,2)</f>
        <v>0</v>
      </c>
      <c r="H112" s="160">
        <v>141.91999999999999</v>
      </c>
      <c r="I112" s="159">
        <f>ROUND(E112*H112,2)</f>
        <v>4683.3599999999997</v>
      </c>
      <c r="J112" s="160">
        <v>63.58</v>
      </c>
      <c r="K112" s="159">
        <f>ROUND(E112*J112,2)</f>
        <v>2098.14</v>
      </c>
      <c r="L112" s="159">
        <v>21</v>
      </c>
      <c r="M112" s="159">
        <f>G112*(1+L112/100)</f>
        <v>0</v>
      </c>
      <c r="N112" s="158">
        <v>5.2999999999999998E-4</v>
      </c>
      <c r="O112" s="158">
        <f>ROUND(E112*N112,2)</f>
        <v>0.02</v>
      </c>
      <c r="P112" s="158">
        <v>0</v>
      </c>
      <c r="Q112" s="158">
        <f>ROUND(E112*P112,2)</f>
        <v>0</v>
      </c>
      <c r="R112" s="159"/>
      <c r="S112" s="159" t="s">
        <v>157</v>
      </c>
      <c r="T112" s="159" t="s">
        <v>157</v>
      </c>
      <c r="U112" s="159">
        <v>0.1</v>
      </c>
      <c r="V112" s="159">
        <f>ROUND(E112*U112,2)</f>
        <v>3.3</v>
      </c>
      <c r="W112" s="159"/>
      <c r="X112" s="159" t="s">
        <v>120</v>
      </c>
      <c r="Y112" s="159" t="s">
        <v>121</v>
      </c>
      <c r="Z112" s="149"/>
      <c r="AA112" s="149"/>
      <c r="AB112" s="149"/>
      <c r="AC112" s="149"/>
      <c r="AD112" s="149"/>
      <c r="AE112" s="149"/>
      <c r="AF112" s="149"/>
      <c r="AG112" s="149" t="s">
        <v>122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2">
      <c r="A113" s="156"/>
      <c r="B113" s="157"/>
      <c r="C113" s="192" t="s">
        <v>304</v>
      </c>
      <c r="D113" s="188"/>
      <c r="E113" s="189">
        <v>33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9"/>
      <c r="AA113" s="149"/>
      <c r="AB113" s="149"/>
      <c r="AC113" s="149"/>
      <c r="AD113" s="149"/>
      <c r="AE113" s="149"/>
      <c r="AF113" s="149"/>
      <c r="AG113" s="149" t="s">
        <v>160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>
      <c r="A114" s="163" t="s">
        <v>114</v>
      </c>
      <c r="B114" s="164" t="s">
        <v>78</v>
      </c>
      <c r="C114" s="182" t="s">
        <v>79</v>
      </c>
      <c r="D114" s="165"/>
      <c r="E114" s="166"/>
      <c r="F114" s="167"/>
      <c r="G114" s="168">
        <f>SUMIF(AG115:AG116,"&lt;&gt;NOR",G115:G116)</f>
        <v>0</v>
      </c>
      <c r="H114" s="162"/>
      <c r="I114" s="162">
        <f>SUM(I115:I116)</f>
        <v>713.71</v>
      </c>
      <c r="J114" s="162"/>
      <c r="K114" s="162">
        <f>SUM(K115:K116)</f>
        <v>2996.24</v>
      </c>
      <c r="L114" s="162"/>
      <c r="M114" s="162">
        <f>SUM(M115:M116)</f>
        <v>0</v>
      </c>
      <c r="N114" s="161"/>
      <c r="O114" s="161">
        <f>SUM(O115:O116)</f>
        <v>0</v>
      </c>
      <c r="P114" s="161"/>
      <c r="Q114" s="161">
        <f>SUM(Q115:Q116)</f>
        <v>0</v>
      </c>
      <c r="R114" s="162"/>
      <c r="S114" s="162"/>
      <c r="T114" s="162"/>
      <c r="U114" s="162"/>
      <c r="V114" s="162">
        <f>SUM(V115:V116)</f>
        <v>4.71</v>
      </c>
      <c r="W114" s="162"/>
      <c r="X114" s="162"/>
      <c r="Y114" s="162"/>
      <c r="AG114" t="s">
        <v>115</v>
      </c>
    </row>
    <row r="115" spans="1:60" outlineLevel="1">
      <c r="A115" s="170">
        <v>45</v>
      </c>
      <c r="B115" s="171" t="s">
        <v>305</v>
      </c>
      <c r="C115" s="184" t="s">
        <v>306</v>
      </c>
      <c r="D115" s="172" t="s">
        <v>124</v>
      </c>
      <c r="E115" s="173">
        <v>67.331249999999997</v>
      </c>
      <c r="F115" s="174">
        <v>0</v>
      </c>
      <c r="G115" s="175">
        <f>ROUND(E115*F115,2)</f>
        <v>0</v>
      </c>
      <c r="H115" s="160">
        <v>10.6</v>
      </c>
      <c r="I115" s="159">
        <f>ROUND(E115*H115,2)</f>
        <v>713.71</v>
      </c>
      <c r="J115" s="160">
        <v>44.5</v>
      </c>
      <c r="K115" s="159">
        <f>ROUND(E115*J115,2)</f>
        <v>2996.24</v>
      </c>
      <c r="L115" s="159">
        <v>21</v>
      </c>
      <c r="M115" s="159">
        <f>G115*(1+L115/100)</f>
        <v>0</v>
      </c>
      <c r="N115" s="158">
        <v>3.0000000000000001E-5</v>
      </c>
      <c r="O115" s="158">
        <f>ROUND(E115*N115,2)</f>
        <v>0</v>
      </c>
      <c r="P115" s="158">
        <v>0</v>
      </c>
      <c r="Q115" s="158">
        <f>ROUND(E115*P115,2)</f>
        <v>0</v>
      </c>
      <c r="R115" s="159"/>
      <c r="S115" s="159" t="s">
        <v>157</v>
      </c>
      <c r="T115" s="159" t="s">
        <v>157</v>
      </c>
      <c r="U115" s="159">
        <v>7.0000000000000007E-2</v>
      </c>
      <c r="V115" s="159">
        <f>ROUND(E115*U115,2)</f>
        <v>4.71</v>
      </c>
      <c r="W115" s="159"/>
      <c r="X115" s="159" t="s">
        <v>120</v>
      </c>
      <c r="Y115" s="159" t="s">
        <v>121</v>
      </c>
      <c r="Z115" s="149"/>
      <c r="AA115" s="149"/>
      <c r="AB115" s="149"/>
      <c r="AC115" s="149"/>
      <c r="AD115" s="149"/>
      <c r="AE115" s="149"/>
      <c r="AF115" s="149"/>
      <c r="AG115" s="149" t="s">
        <v>122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2">
      <c r="A116" s="156"/>
      <c r="B116" s="157"/>
      <c r="C116" s="192" t="s">
        <v>307</v>
      </c>
      <c r="D116" s="188"/>
      <c r="E116" s="189">
        <v>67.331249999999997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9"/>
      <c r="AA116" s="149"/>
      <c r="AB116" s="149"/>
      <c r="AC116" s="149"/>
      <c r="AD116" s="149"/>
      <c r="AE116" s="149"/>
      <c r="AF116" s="149"/>
      <c r="AG116" s="149" t="s">
        <v>160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>
      <c r="A117" s="163" t="s">
        <v>114</v>
      </c>
      <c r="B117" s="164" t="s">
        <v>82</v>
      </c>
      <c r="C117" s="182" t="s">
        <v>83</v>
      </c>
      <c r="D117" s="165"/>
      <c r="E117" s="166"/>
      <c r="F117" s="167"/>
      <c r="G117" s="168">
        <f>SUMIF(AG118:AG120,"&lt;&gt;NOR",G118:G120)</f>
        <v>0</v>
      </c>
      <c r="H117" s="162"/>
      <c r="I117" s="162">
        <f>SUM(I118:I120)</f>
        <v>6651.48</v>
      </c>
      <c r="J117" s="162"/>
      <c r="K117" s="162">
        <f>SUM(K118:K120)</f>
        <v>8710.02</v>
      </c>
      <c r="L117" s="162"/>
      <c r="M117" s="162">
        <f>SUM(M118:M120)</f>
        <v>0</v>
      </c>
      <c r="N117" s="161"/>
      <c r="O117" s="161">
        <f>SUM(O118:O120)</f>
        <v>0.09</v>
      </c>
      <c r="P117" s="161"/>
      <c r="Q117" s="161">
        <f>SUM(Q118:Q120)</f>
        <v>0</v>
      </c>
      <c r="R117" s="162"/>
      <c r="S117" s="162"/>
      <c r="T117" s="162"/>
      <c r="U117" s="162"/>
      <c r="V117" s="162">
        <f>SUM(V118:V120)</f>
        <v>14</v>
      </c>
      <c r="W117" s="162"/>
      <c r="X117" s="162"/>
      <c r="Y117" s="162"/>
      <c r="AG117" t="s">
        <v>115</v>
      </c>
    </row>
    <row r="118" spans="1:60" ht="22.5" outlineLevel="1">
      <c r="A118" s="170">
        <v>46</v>
      </c>
      <c r="B118" s="171" t="s">
        <v>308</v>
      </c>
      <c r="C118" s="184" t="s">
        <v>309</v>
      </c>
      <c r="D118" s="172" t="s">
        <v>211</v>
      </c>
      <c r="E118" s="173">
        <v>40.5</v>
      </c>
      <c r="F118" s="174">
        <v>0</v>
      </c>
      <c r="G118" s="175">
        <f>ROUND(E118*F118,2)</f>
        <v>0</v>
      </c>
      <c r="H118" s="160">
        <v>42.08</v>
      </c>
      <c r="I118" s="159">
        <f>ROUND(E118*H118,2)</f>
        <v>1704.24</v>
      </c>
      <c r="J118" s="160">
        <v>80.92</v>
      </c>
      <c r="K118" s="159">
        <f>ROUND(E118*J118,2)</f>
        <v>3277.26</v>
      </c>
      <c r="L118" s="159">
        <v>21</v>
      </c>
      <c r="M118" s="159">
        <f>G118*(1+L118/100)</f>
        <v>0</v>
      </c>
      <c r="N118" s="158">
        <v>9.8999999999999999E-4</v>
      </c>
      <c r="O118" s="158">
        <f>ROUND(E118*N118,2)</f>
        <v>0.04</v>
      </c>
      <c r="P118" s="158">
        <v>0</v>
      </c>
      <c r="Q118" s="158">
        <f>ROUND(E118*P118,2)</f>
        <v>0</v>
      </c>
      <c r="R118" s="159"/>
      <c r="S118" s="159" t="s">
        <v>157</v>
      </c>
      <c r="T118" s="159" t="s">
        <v>157</v>
      </c>
      <c r="U118" s="159">
        <v>0.13</v>
      </c>
      <c r="V118" s="159">
        <f>ROUND(E118*U118,2)</f>
        <v>5.27</v>
      </c>
      <c r="W118" s="159"/>
      <c r="X118" s="159" t="s">
        <v>120</v>
      </c>
      <c r="Y118" s="159" t="s">
        <v>121</v>
      </c>
      <c r="Z118" s="149"/>
      <c r="AA118" s="149"/>
      <c r="AB118" s="149"/>
      <c r="AC118" s="149"/>
      <c r="AD118" s="149"/>
      <c r="AE118" s="149"/>
      <c r="AF118" s="149"/>
      <c r="AG118" s="149" t="s">
        <v>150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2">
      <c r="A119" s="156"/>
      <c r="B119" s="157"/>
      <c r="C119" s="192" t="s">
        <v>310</v>
      </c>
      <c r="D119" s="188"/>
      <c r="E119" s="189">
        <v>40.5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9"/>
      <c r="AA119" s="149"/>
      <c r="AB119" s="149"/>
      <c r="AC119" s="149"/>
      <c r="AD119" s="149"/>
      <c r="AE119" s="149"/>
      <c r="AF119" s="149"/>
      <c r="AG119" s="149" t="s">
        <v>160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ht="22.5" outlineLevel="1">
      <c r="A120" s="176">
        <v>47</v>
      </c>
      <c r="B120" s="177" t="s">
        <v>311</v>
      </c>
      <c r="C120" s="183" t="s">
        <v>312</v>
      </c>
      <c r="D120" s="178" t="s">
        <v>241</v>
      </c>
      <c r="E120" s="179">
        <v>6</v>
      </c>
      <c r="F120" s="180">
        <v>0</v>
      </c>
      <c r="G120" s="181">
        <f>ROUND(E120*F120,2)</f>
        <v>0</v>
      </c>
      <c r="H120" s="160">
        <v>824.54</v>
      </c>
      <c r="I120" s="159">
        <f>ROUND(E120*H120,2)</f>
        <v>4947.24</v>
      </c>
      <c r="J120" s="160">
        <v>905.46</v>
      </c>
      <c r="K120" s="159">
        <f>ROUND(E120*J120,2)</f>
        <v>5432.76</v>
      </c>
      <c r="L120" s="159">
        <v>21</v>
      </c>
      <c r="M120" s="159">
        <f>G120*(1+L120/100)</f>
        <v>0</v>
      </c>
      <c r="N120" s="158">
        <v>7.77E-3</v>
      </c>
      <c r="O120" s="158">
        <f>ROUND(E120*N120,2)</f>
        <v>0.05</v>
      </c>
      <c r="P120" s="158">
        <v>0</v>
      </c>
      <c r="Q120" s="158">
        <f>ROUND(E120*P120,2)</f>
        <v>0</v>
      </c>
      <c r="R120" s="159"/>
      <c r="S120" s="159" t="s">
        <v>157</v>
      </c>
      <c r="T120" s="159" t="s">
        <v>157</v>
      </c>
      <c r="U120" s="159">
        <v>1.4546699999999999</v>
      </c>
      <c r="V120" s="159">
        <f>ROUND(E120*U120,2)</f>
        <v>8.73</v>
      </c>
      <c r="W120" s="159"/>
      <c r="X120" s="159" t="s">
        <v>120</v>
      </c>
      <c r="Y120" s="159" t="s">
        <v>121</v>
      </c>
      <c r="Z120" s="149"/>
      <c r="AA120" s="149"/>
      <c r="AB120" s="149"/>
      <c r="AC120" s="149"/>
      <c r="AD120" s="149"/>
      <c r="AE120" s="149"/>
      <c r="AF120" s="149"/>
      <c r="AG120" s="149" t="s">
        <v>150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>
      <c r="A121" s="163" t="s">
        <v>114</v>
      </c>
      <c r="B121" s="164" t="s">
        <v>84</v>
      </c>
      <c r="C121" s="182" t="s">
        <v>85</v>
      </c>
      <c r="D121" s="165"/>
      <c r="E121" s="166"/>
      <c r="F121" s="167"/>
      <c r="G121" s="168">
        <f>SUMIF(AG122:AG132,"&lt;&gt;NOR",G122:G132)</f>
        <v>0</v>
      </c>
      <c r="H121" s="162"/>
      <c r="I121" s="162">
        <f>SUM(I122:I132)</f>
        <v>6325.28</v>
      </c>
      <c r="J121" s="162"/>
      <c r="K121" s="162">
        <f>SUM(K122:K132)</f>
        <v>3117.83</v>
      </c>
      <c r="L121" s="162"/>
      <c r="M121" s="162">
        <f>SUM(M122:M132)</f>
        <v>0</v>
      </c>
      <c r="N121" s="161"/>
      <c r="O121" s="161">
        <f>SUM(O122:O132)</f>
        <v>0.79</v>
      </c>
      <c r="P121" s="161"/>
      <c r="Q121" s="161">
        <f>SUM(Q122:Q132)</f>
        <v>0</v>
      </c>
      <c r="R121" s="162"/>
      <c r="S121" s="162"/>
      <c r="T121" s="162"/>
      <c r="U121" s="162"/>
      <c r="V121" s="162">
        <f>SUM(V122:V132)</f>
        <v>4</v>
      </c>
      <c r="W121" s="162"/>
      <c r="X121" s="162"/>
      <c r="Y121" s="162"/>
      <c r="AG121" t="s">
        <v>115</v>
      </c>
    </row>
    <row r="122" spans="1:60" outlineLevel="1">
      <c r="A122" s="176">
        <v>48</v>
      </c>
      <c r="B122" s="177" t="s">
        <v>313</v>
      </c>
      <c r="C122" s="183" t="s">
        <v>314</v>
      </c>
      <c r="D122" s="178" t="s">
        <v>211</v>
      </c>
      <c r="E122" s="179">
        <v>7</v>
      </c>
      <c r="F122" s="180">
        <v>0</v>
      </c>
      <c r="G122" s="181">
        <f t="shared" ref="G122:G127" si="0">ROUND(E122*F122,2)</f>
        <v>0</v>
      </c>
      <c r="H122" s="160">
        <v>0</v>
      </c>
      <c r="I122" s="159">
        <f t="shared" ref="I122:I127" si="1">ROUND(E122*H122,2)</f>
        <v>0</v>
      </c>
      <c r="J122" s="160">
        <v>47.4</v>
      </c>
      <c r="K122" s="159">
        <f t="shared" ref="K122:K127" si="2">ROUND(E122*J122,2)</f>
        <v>331.8</v>
      </c>
      <c r="L122" s="159">
        <v>21</v>
      </c>
      <c r="M122" s="159">
        <f t="shared" ref="M122:M127" si="3">G122*(1+L122/100)</f>
        <v>0</v>
      </c>
      <c r="N122" s="158">
        <v>0</v>
      </c>
      <c r="O122" s="158">
        <f t="shared" ref="O122:O127" si="4">ROUND(E122*N122,2)</f>
        <v>0</v>
      </c>
      <c r="P122" s="158">
        <v>0</v>
      </c>
      <c r="Q122" s="158">
        <f t="shared" ref="Q122:Q127" si="5">ROUND(E122*P122,2)</f>
        <v>0</v>
      </c>
      <c r="R122" s="159"/>
      <c r="S122" s="159" t="s">
        <v>157</v>
      </c>
      <c r="T122" s="159" t="s">
        <v>157</v>
      </c>
      <c r="U122" s="159">
        <v>0.08</v>
      </c>
      <c r="V122" s="159">
        <f t="shared" ref="V122:V127" si="6">ROUND(E122*U122,2)</f>
        <v>0.56000000000000005</v>
      </c>
      <c r="W122" s="159"/>
      <c r="X122" s="159" t="s">
        <v>120</v>
      </c>
      <c r="Y122" s="159" t="s">
        <v>121</v>
      </c>
      <c r="Z122" s="149"/>
      <c r="AA122" s="149"/>
      <c r="AB122" s="149"/>
      <c r="AC122" s="149"/>
      <c r="AD122" s="149"/>
      <c r="AE122" s="149"/>
      <c r="AF122" s="149"/>
      <c r="AG122" s="149" t="s">
        <v>135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>
      <c r="A123" s="176">
        <v>49</v>
      </c>
      <c r="B123" s="177" t="s">
        <v>315</v>
      </c>
      <c r="C123" s="183" t="s">
        <v>316</v>
      </c>
      <c r="D123" s="178" t="s">
        <v>211</v>
      </c>
      <c r="E123" s="179">
        <v>7</v>
      </c>
      <c r="F123" s="180">
        <v>0</v>
      </c>
      <c r="G123" s="181">
        <f t="shared" si="0"/>
        <v>0</v>
      </c>
      <c r="H123" s="160">
        <v>0</v>
      </c>
      <c r="I123" s="159">
        <f t="shared" si="1"/>
        <v>0</v>
      </c>
      <c r="J123" s="160">
        <v>131</v>
      </c>
      <c r="K123" s="159">
        <f t="shared" si="2"/>
        <v>917</v>
      </c>
      <c r="L123" s="159">
        <v>21</v>
      </c>
      <c r="M123" s="159">
        <f t="shared" si="3"/>
        <v>0</v>
      </c>
      <c r="N123" s="158">
        <v>0</v>
      </c>
      <c r="O123" s="158">
        <f t="shared" si="4"/>
        <v>0</v>
      </c>
      <c r="P123" s="158">
        <v>0</v>
      </c>
      <c r="Q123" s="158">
        <f t="shared" si="5"/>
        <v>0</v>
      </c>
      <c r="R123" s="159"/>
      <c r="S123" s="159" t="s">
        <v>157</v>
      </c>
      <c r="T123" s="159" t="s">
        <v>157</v>
      </c>
      <c r="U123" s="159">
        <v>8.1759999999999999E-2</v>
      </c>
      <c r="V123" s="159">
        <f t="shared" si="6"/>
        <v>0.56999999999999995</v>
      </c>
      <c r="W123" s="159"/>
      <c r="X123" s="159" t="s">
        <v>120</v>
      </c>
      <c r="Y123" s="159" t="s">
        <v>121</v>
      </c>
      <c r="Z123" s="149"/>
      <c r="AA123" s="149"/>
      <c r="AB123" s="149"/>
      <c r="AC123" s="149"/>
      <c r="AD123" s="149"/>
      <c r="AE123" s="149"/>
      <c r="AF123" s="149"/>
      <c r="AG123" s="149" t="s">
        <v>150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ht="22.5" outlineLevel="1">
      <c r="A124" s="176">
        <v>50</v>
      </c>
      <c r="B124" s="177" t="s">
        <v>317</v>
      </c>
      <c r="C124" s="183" t="s">
        <v>318</v>
      </c>
      <c r="D124" s="178" t="s">
        <v>211</v>
      </c>
      <c r="E124" s="179">
        <v>7</v>
      </c>
      <c r="F124" s="180">
        <v>0</v>
      </c>
      <c r="G124" s="181">
        <f t="shared" si="0"/>
        <v>0</v>
      </c>
      <c r="H124" s="160">
        <v>39.049999999999997</v>
      </c>
      <c r="I124" s="159">
        <f t="shared" si="1"/>
        <v>273.35000000000002</v>
      </c>
      <c r="J124" s="160">
        <v>28.85</v>
      </c>
      <c r="K124" s="159">
        <f t="shared" si="2"/>
        <v>201.95</v>
      </c>
      <c r="L124" s="159">
        <v>21</v>
      </c>
      <c r="M124" s="159">
        <f t="shared" si="3"/>
        <v>0</v>
      </c>
      <c r="N124" s="158">
        <v>0.11025</v>
      </c>
      <c r="O124" s="158">
        <f t="shared" si="4"/>
        <v>0.77</v>
      </c>
      <c r="P124" s="158">
        <v>0</v>
      </c>
      <c r="Q124" s="158">
        <f t="shared" si="5"/>
        <v>0</v>
      </c>
      <c r="R124" s="159"/>
      <c r="S124" s="159" t="s">
        <v>157</v>
      </c>
      <c r="T124" s="159" t="s">
        <v>157</v>
      </c>
      <c r="U124" s="159">
        <v>5.28E-2</v>
      </c>
      <c r="V124" s="159">
        <f t="shared" si="6"/>
        <v>0.37</v>
      </c>
      <c r="W124" s="159"/>
      <c r="X124" s="159" t="s">
        <v>120</v>
      </c>
      <c r="Y124" s="159" t="s">
        <v>121</v>
      </c>
      <c r="Z124" s="149"/>
      <c r="AA124" s="149"/>
      <c r="AB124" s="149"/>
      <c r="AC124" s="149"/>
      <c r="AD124" s="149"/>
      <c r="AE124" s="149"/>
      <c r="AF124" s="149"/>
      <c r="AG124" s="149" t="s">
        <v>150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>
      <c r="A125" s="176">
        <v>51</v>
      </c>
      <c r="B125" s="177" t="s">
        <v>319</v>
      </c>
      <c r="C125" s="183" t="s">
        <v>320</v>
      </c>
      <c r="D125" s="178" t="s">
        <v>211</v>
      </c>
      <c r="E125" s="179">
        <v>7</v>
      </c>
      <c r="F125" s="180">
        <v>0</v>
      </c>
      <c r="G125" s="181">
        <f t="shared" si="0"/>
        <v>0</v>
      </c>
      <c r="H125" s="160">
        <v>577.20000000000005</v>
      </c>
      <c r="I125" s="159">
        <f t="shared" si="1"/>
        <v>4040.4</v>
      </c>
      <c r="J125" s="160">
        <v>32.799999999999997</v>
      </c>
      <c r="K125" s="159">
        <f t="shared" si="2"/>
        <v>229.6</v>
      </c>
      <c r="L125" s="159">
        <v>21</v>
      </c>
      <c r="M125" s="159">
        <f t="shared" si="3"/>
        <v>0</v>
      </c>
      <c r="N125" s="158">
        <v>2E-3</v>
      </c>
      <c r="O125" s="158">
        <f t="shared" si="4"/>
        <v>0.01</v>
      </c>
      <c r="P125" s="158">
        <v>0</v>
      </c>
      <c r="Q125" s="158">
        <f t="shared" si="5"/>
        <v>0</v>
      </c>
      <c r="R125" s="159"/>
      <c r="S125" s="159" t="s">
        <v>157</v>
      </c>
      <c r="T125" s="159" t="s">
        <v>157</v>
      </c>
      <c r="U125" s="159">
        <v>0.06</v>
      </c>
      <c r="V125" s="159">
        <f t="shared" si="6"/>
        <v>0.42</v>
      </c>
      <c r="W125" s="159"/>
      <c r="X125" s="159" t="s">
        <v>120</v>
      </c>
      <c r="Y125" s="159" t="s">
        <v>121</v>
      </c>
      <c r="Z125" s="149"/>
      <c r="AA125" s="149"/>
      <c r="AB125" s="149"/>
      <c r="AC125" s="149"/>
      <c r="AD125" s="149"/>
      <c r="AE125" s="149"/>
      <c r="AF125" s="149"/>
      <c r="AG125" s="149" t="s">
        <v>135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>
      <c r="A126" s="176">
        <v>52</v>
      </c>
      <c r="B126" s="177" t="s">
        <v>321</v>
      </c>
      <c r="C126" s="183" t="s">
        <v>322</v>
      </c>
      <c r="D126" s="178" t="s">
        <v>211</v>
      </c>
      <c r="E126" s="179">
        <v>7</v>
      </c>
      <c r="F126" s="180">
        <v>0</v>
      </c>
      <c r="G126" s="181">
        <f t="shared" si="0"/>
        <v>0</v>
      </c>
      <c r="H126" s="160">
        <v>0</v>
      </c>
      <c r="I126" s="159">
        <f t="shared" si="1"/>
        <v>0</v>
      </c>
      <c r="J126" s="160">
        <v>101</v>
      </c>
      <c r="K126" s="159">
        <f t="shared" si="2"/>
        <v>707</v>
      </c>
      <c r="L126" s="159">
        <v>21</v>
      </c>
      <c r="M126" s="159">
        <f t="shared" si="3"/>
        <v>0</v>
      </c>
      <c r="N126" s="158">
        <v>0</v>
      </c>
      <c r="O126" s="158">
        <f t="shared" si="4"/>
        <v>0</v>
      </c>
      <c r="P126" s="158">
        <v>0</v>
      </c>
      <c r="Q126" s="158">
        <f t="shared" si="5"/>
        <v>0</v>
      </c>
      <c r="R126" s="159"/>
      <c r="S126" s="159" t="s">
        <v>157</v>
      </c>
      <c r="T126" s="159" t="s">
        <v>157</v>
      </c>
      <c r="U126" s="159">
        <v>0.1888</v>
      </c>
      <c r="V126" s="159">
        <f t="shared" si="6"/>
        <v>1.32</v>
      </c>
      <c r="W126" s="159"/>
      <c r="X126" s="159" t="s">
        <v>120</v>
      </c>
      <c r="Y126" s="159" t="s">
        <v>121</v>
      </c>
      <c r="Z126" s="149"/>
      <c r="AA126" s="149"/>
      <c r="AB126" s="149"/>
      <c r="AC126" s="149"/>
      <c r="AD126" s="149"/>
      <c r="AE126" s="149"/>
      <c r="AF126" s="149"/>
      <c r="AG126" s="149" t="s">
        <v>150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ht="22.5" outlineLevel="1">
      <c r="A127" s="170">
        <v>53</v>
      </c>
      <c r="B127" s="171" t="s">
        <v>323</v>
      </c>
      <c r="C127" s="184" t="s">
        <v>324</v>
      </c>
      <c r="D127" s="172" t="s">
        <v>117</v>
      </c>
      <c r="E127" s="173">
        <v>0.36749999999999999</v>
      </c>
      <c r="F127" s="174">
        <v>0</v>
      </c>
      <c r="G127" s="175">
        <f t="shared" si="0"/>
        <v>0</v>
      </c>
      <c r="H127" s="160">
        <v>0</v>
      </c>
      <c r="I127" s="159">
        <f t="shared" si="1"/>
        <v>0</v>
      </c>
      <c r="J127" s="160">
        <v>537</v>
      </c>
      <c r="K127" s="159">
        <f t="shared" si="2"/>
        <v>197.35</v>
      </c>
      <c r="L127" s="159">
        <v>21</v>
      </c>
      <c r="M127" s="159">
        <f t="shared" si="3"/>
        <v>0</v>
      </c>
      <c r="N127" s="158">
        <v>0</v>
      </c>
      <c r="O127" s="158">
        <f t="shared" si="4"/>
        <v>0</v>
      </c>
      <c r="P127" s="158">
        <v>0</v>
      </c>
      <c r="Q127" s="158">
        <f t="shared" si="5"/>
        <v>0</v>
      </c>
      <c r="R127" s="159"/>
      <c r="S127" s="159" t="s">
        <v>157</v>
      </c>
      <c r="T127" s="159" t="s">
        <v>157</v>
      </c>
      <c r="U127" s="159">
        <v>0.66300000000000003</v>
      </c>
      <c r="V127" s="159">
        <f t="shared" si="6"/>
        <v>0.24</v>
      </c>
      <c r="W127" s="159"/>
      <c r="X127" s="159" t="s">
        <v>120</v>
      </c>
      <c r="Y127" s="159" t="s">
        <v>121</v>
      </c>
      <c r="Z127" s="149"/>
      <c r="AA127" s="149"/>
      <c r="AB127" s="149"/>
      <c r="AC127" s="149"/>
      <c r="AD127" s="149"/>
      <c r="AE127" s="149"/>
      <c r="AF127" s="149"/>
      <c r="AG127" s="149" t="s">
        <v>150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2">
      <c r="A128" s="156"/>
      <c r="B128" s="157"/>
      <c r="C128" s="192" t="s">
        <v>325</v>
      </c>
      <c r="D128" s="188"/>
      <c r="E128" s="189">
        <v>0.36749999999999999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9"/>
      <c r="AA128" s="149"/>
      <c r="AB128" s="149"/>
      <c r="AC128" s="149"/>
      <c r="AD128" s="149"/>
      <c r="AE128" s="149"/>
      <c r="AF128" s="149"/>
      <c r="AG128" s="149" t="s">
        <v>160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ht="22.5" outlineLevel="1">
      <c r="A129" s="176">
        <v>54</v>
      </c>
      <c r="B129" s="177" t="s">
        <v>326</v>
      </c>
      <c r="C129" s="183" t="s">
        <v>327</v>
      </c>
      <c r="D129" s="178" t="s">
        <v>211</v>
      </c>
      <c r="E129" s="179">
        <v>7</v>
      </c>
      <c r="F129" s="180">
        <v>0</v>
      </c>
      <c r="G129" s="181">
        <f>ROUND(E129*F129,2)</f>
        <v>0</v>
      </c>
      <c r="H129" s="160">
        <v>268.39</v>
      </c>
      <c r="I129" s="159">
        <f>ROUND(E129*H129,2)</f>
        <v>1878.73</v>
      </c>
      <c r="J129" s="160">
        <v>46.11</v>
      </c>
      <c r="K129" s="159">
        <f>ROUND(E129*J129,2)</f>
        <v>322.77</v>
      </c>
      <c r="L129" s="159">
        <v>21</v>
      </c>
      <c r="M129" s="159">
        <f>G129*(1+L129/100)</f>
        <v>0</v>
      </c>
      <c r="N129" s="158">
        <v>9.3000000000000005E-4</v>
      </c>
      <c r="O129" s="158">
        <f>ROUND(E129*N129,2)</f>
        <v>0.01</v>
      </c>
      <c r="P129" s="158">
        <v>0</v>
      </c>
      <c r="Q129" s="158">
        <f>ROUND(E129*P129,2)</f>
        <v>0</v>
      </c>
      <c r="R129" s="159"/>
      <c r="S129" s="159" t="s">
        <v>157</v>
      </c>
      <c r="T129" s="159" t="s">
        <v>157</v>
      </c>
      <c r="U129" s="159">
        <v>7.4060000000000001E-2</v>
      </c>
      <c r="V129" s="159">
        <f>ROUND(E129*U129,2)</f>
        <v>0.52</v>
      </c>
      <c r="W129" s="159"/>
      <c r="X129" s="159" t="s">
        <v>120</v>
      </c>
      <c r="Y129" s="159" t="s">
        <v>121</v>
      </c>
      <c r="Z129" s="149"/>
      <c r="AA129" s="149"/>
      <c r="AB129" s="149"/>
      <c r="AC129" s="149"/>
      <c r="AD129" s="149"/>
      <c r="AE129" s="149"/>
      <c r="AF129" s="149"/>
      <c r="AG129" s="149" t="s">
        <v>135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>
      <c r="A130" s="176">
        <v>55</v>
      </c>
      <c r="B130" s="177" t="s">
        <v>328</v>
      </c>
      <c r="C130" s="183" t="s">
        <v>329</v>
      </c>
      <c r="D130" s="178" t="s">
        <v>211</v>
      </c>
      <c r="E130" s="179">
        <v>8</v>
      </c>
      <c r="F130" s="180">
        <v>0</v>
      </c>
      <c r="G130" s="181">
        <f>ROUND(E130*F130,2)</f>
        <v>0</v>
      </c>
      <c r="H130" s="160">
        <v>16.600000000000001</v>
      </c>
      <c r="I130" s="159">
        <f>ROUND(E130*H130,2)</f>
        <v>132.80000000000001</v>
      </c>
      <c r="J130" s="160">
        <v>0</v>
      </c>
      <c r="K130" s="159">
        <f>ROUND(E130*J130,2)</f>
        <v>0</v>
      </c>
      <c r="L130" s="159">
        <v>21</v>
      </c>
      <c r="M130" s="159">
        <f>G130*(1+L130/100)</f>
        <v>0</v>
      </c>
      <c r="N130" s="158">
        <v>1.9000000000000001E-4</v>
      </c>
      <c r="O130" s="158">
        <f>ROUND(E130*N130,2)</f>
        <v>0</v>
      </c>
      <c r="P130" s="158">
        <v>0</v>
      </c>
      <c r="Q130" s="158">
        <f>ROUND(E130*P130,2)</f>
        <v>0</v>
      </c>
      <c r="R130" s="159" t="s">
        <v>252</v>
      </c>
      <c r="S130" s="159" t="s">
        <v>157</v>
      </c>
      <c r="T130" s="159" t="s">
        <v>157</v>
      </c>
      <c r="U130" s="159">
        <v>0</v>
      </c>
      <c r="V130" s="159">
        <f>ROUND(E130*U130,2)</f>
        <v>0</v>
      </c>
      <c r="W130" s="159"/>
      <c r="X130" s="159" t="s">
        <v>253</v>
      </c>
      <c r="Y130" s="159" t="s">
        <v>121</v>
      </c>
      <c r="Z130" s="149"/>
      <c r="AA130" s="149"/>
      <c r="AB130" s="149"/>
      <c r="AC130" s="149"/>
      <c r="AD130" s="149"/>
      <c r="AE130" s="149"/>
      <c r="AF130" s="149"/>
      <c r="AG130" s="149" t="s">
        <v>254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ht="22.5" outlineLevel="1">
      <c r="A131" s="170">
        <v>56</v>
      </c>
      <c r="B131" s="171" t="s">
        <v>205</v>
      </c>
      <c r="C131" s="184" t="s">
        <v>206</v>
      </c>
      <c r="D131" s="172" t="s">
        <v>207</v>
      </c>
      <c r="E131" s="173">
        <v>0.66149999999999998</v>
      </c>
      <c r="F131" s="174">
        <v>0</v>
      </c>
      <c r="G131" s="175">
        <f>ROUND(E131*F131,2)</f>
        <v>0</v>
      </c>
      <c r="H131" s="160">
        <v>0</v>
      </c>
      <c r="I131" s="159">
        <f>ROUND(E131*H131,2)</f>
        <v>0</v>
      </c>
      <c r="J131" s="160">
        <v>318</v>
      </c>
      <c r="K131" s="159">
        <f>ROUND(E131*J131,2)</f>
        <v>210.36</v>
      </c>
      <c r="L131" s="159">
        <v>21</v>
      </c>
      <c r="M131" s="159">
        <f>G131*(1+L131/100)</f>
        <v>0</v>
      </c>
      <c r="N131" s="158">
        <v>0</v>
      </c>
      <c r="O131" s="158">
        <f>ROUND(E131*N131,2)</f>
        <v>0</v>
      </c>
      <c r="P131" s="158">
        <v>0</v>
      </c>
      <c r="Q131" s="158">
        <f>ROUND(E131*P131,2)</f>
        <v>0</v>
      </c>
      <c r="R131" s="159"/>
      <c r="S131" s="159" t="s">
        <v>118</v>
      </c>
      <c r="T131" s="159" t="s">
        <v>157</v>
      </c>
      <c r="U131" s="159">
        <v>0</v>
      </c>
      <c r="V131" s="159">
        <f>ROUND(E131*U131,2)</f>
        <v>0</v>
      </c>
      <c r="W131" s="159"/>
      <c r="X131" s="159" t="s">
        <v>330</v>
      </c>
      <c r="Y131" s="159" t="s">
        <v>121</v>
      </c>
      <c r="Z131" s="149"/>
      <c r="AA131" s="149"/>
      <c r="AB131" s="149"/>
      <c r="AC131" s="149"/>
      <c r="AD131" s="149"/>
      <c r="AE131" s="149"/>
      <c r="AF131" s="149"/>
      <c r="AG131" s="149" t="s">
        <v>331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2">
      <c r="A132" s="156"/>
      <c r="B132" s="157"/>
      <c r="C132" s="192" t="s">
        <v>332</v>
      </c>
      <c r="D132" s="188"/>
      <c r="E132" s="189">
        <v>0.66149999999999998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9"/>
      <c r="AA132" s="149"/>
      <c r="AB132" s="149"/>
      <c r="AC132" s="149"/>
      <c r="AD132" s="149"/>
      <c r="AE132" s="149"/>
      <c r="AF132" s="149"/>
      <c r="AG132" s="149" t="s">
        <v>160</v>
      </c>
      <c r="AH132" s="149">
        <v>5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>
      <c r="A133" s="3"/>
      <c r="B133" s="4"/>
      <c r="C133" s="185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v>12</v>
      </c>
      <c r="AF133">
        <v>21</v>
      </c>
      <c r="AG133" t="s">
        <v>100</v>
      </c>
    </row>
    <row r="134" spans="1:60">
      <c r="A134" s="152"/>
      <c r="B134" s="153" t="s">
        <v>31</v>
      </c>
      <c r="C134" s="186"/>
      <c r="D134" s="154"/>
      <c r="E134" s="155"/>
      <c r="F134" s="155"/>
      <c r="G134" s="169">
        <f>G8+G37+G49+G84+G88+G99+G101+G114+G117+G121</f>
        <v>0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E134">
        <f>SUMIF(L7:L132,AE133,G7:G132)</f>
        <v>0</v>
      </c>
      <c r="AF134">
        <f>SUMIF(L7:L132,AF133,G7:G132)</f>
        <v>0</v>
      </c>
      <c r="AG134" t="s">
        <v>151</v>
      </c>
    </row>
    <row r="135" spans="1:60">
      <c r="A135" s="3"/>
      <c r="B135" s="4"/>
      <c r="C135" s="185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60">
      <c r="A136" s="3"/>
      <c r="B136" s="4"/>
      <c r="C136" s="185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60">
      <c r="A137" s="271" t="s">
        <v>152</v>
      </c>
      <c r="B137" s="271"/>
      <c r="C137" s="272"/>
      <c r="D137" s="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60">
      <c r="A138" s="252"/>
      <c r="B138" s="253"/>
      <c r="C138" s="254"/>
      <c r="D138" s="253"/>
      <c r="E138" s="253"/>
      <c r="F138" s="253"/>
      <c r="G138" s="25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G138" t="s">
        <v>153</v>
      </c>
    </row>
    <row r="139" spans="1:60">
      <c r="A139" s="256"/>
      <c r="B139" s="257"/>
      <c r="C139" s="258"/>
      <c r="D139" s="257"/>
      <c r="E139" s="257"/>
      <c r="F139" s="257"/>
      <c r="G139" s="25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60">
      <c r="A140" s="256"/>
      <c r="B140" s="257"/>
      <c r="C140" s="258"/>
      <c r="D140" s="257"/>
      <c r="E140" s="257"/>
      <c r="F140" s="257"/>
      <c r="G140" s="25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60">
      <c r="A141" s="256"/>
      <c r="B141" s="257"/>
      <c r="C141" s="258"/>
      <c r="D141" s="257"/>
      <c r="E141" s="257"/>
      <c r="F141" s="257"/>
      <c r="G141" s="25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60">
      <c r="A142" s="260"/>
      <c r="B142" s="261"/>
      <c r="C142" s="262"/>
      <c r="D142" s="261"/>
      <c r="E142" s="261"/>
      <c r="F142" s="261"/>
      <c r="G142" s="26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60">
      <c r="A143" s="3"/>
      <c r="B143" s="4"/>
      <c r="C143" s="185"/>
      <c r="D143" s="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>
      <c r="C144" s="187"/>
      <c r="D144" s="10"/>
      <c r="AG144" t="s">
        <v>154</v>
      </c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138:G142"/>
    <mergeCell ref="A1:G1"/>
    <mergeCell ref="C2:G2"/>
    <mergeCell ref="C3:G3"/>
    <mergeCell ref="C4:G4"/>
    <mergeCell ref="A137:C13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41" activePane="bottomLeft" state="frozen"/>
      <selection pane="bottomLeft" activeCell="AD1" sqref="AD1:AP1048576"/>
    </sheetView>
  </sheetViews>
  <sheetFormatPr defaultRowHeight="12.75" outlineLevelRow="3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50</v>
      </c>
      <c r="C4" s="268" t="s">
        <v>51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58</v>
      </c>
      <c r="C8" s="182" t="s">
        <v>59</v>
      </c>
      <c r="D8" s="165"/>
      <c r="E8" s="166"/>
      <c r="F8" s="167"/>
      <c r="G8" s="168">
        <f>SUMIF(AG9:AG27,"&lt;&gt;NOR",G9:G27)</f>
        <v>0</v>
      </c>
      <c r="H8" s="162"/>
      <c r="I8" s="162">
        <f>SUM(I9:I27)</f>
        <v>1213.54</v>
      </c>
      <c r="J8" s="162"/>
      <c r="K8" s="162">
        <f>SUM(K9:K27)</f>
        <v>25981.5</v>
      </c>
      <c r="L8" s="162"/>
      <c r="M8" s="162">
        <f>SUM(M9:M27)</f>
        <v>0</v>
      </c>
      <c r="N8" s="161"/>
      <c r="O8" s="161">
        <f>SUM(O9:O27)</f>
        <v>0.01</v>
      </c>
      <c r="P8" s="161"/>
      <c r="Q8" s="161">
        <f>SUM(Q9:Q27)</f>
        <v>0</v>
      </c>
      <c r="R8" s="162"/>
      <c r="S8" s="162"/>
      <c r="T8" s="162"/>
      <c r="U8" s="162"/>
      <c r="V8" s="162">
        <f>SUM(V9:V27)</f>
        <v>40.75</v>
      </c>
      <c r="W8" s="162"/>
      <c r="X8" s="162"/>
      <c r="Y8" s="162"/>
      <c r="AG8" t="s">
        <v>115</v>
      </c>
    </row>
    <row r="9" spans="1:60" outlineLevel="1">
      <c r="A9" s="170">
        <v>1</v>
      </c>
      <c r="B9" s="171" t="s">
        <v>155</v>
      </c>
      <c r="C9" s="184" t="s">
        <v>156</v>
      </c>
      <c r="D9" s="172" t="s">
        <v>117</v>
      </c>
      <c r="E9" s="173">
        <v>23.14</v>
      </c>
      <c r="F9" s="174">
        <v>0</v>
      </c>
      <c r="G9" s="175">
        <f>ROUND(E9*F9,2)</f>
        <v>0</v>
      </c>
      <c r="H9" s="160">
        <v>0</v>
      </c>
      <c r="I9" s="159">
        <f>ROUND(E9*H9,2)</f>
        <v>0</v>
      </c>
      <c r="J9" s="160">
        <v>97</v>
      </c>
      <c r="K9" s="159">
        <f>ROUND(E9*J9,2)</f>
        <v>2244.58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157</v>
      </c>
      <c r="T9" s="159" t="s">
        <v>157</v>
      </c>
      <c r="U9" s="159">
        <v>9.7000000000000003E-2</v>
      </c>
      <c r="V9" s="159">
        <f>ROUND(E9*U9,2)</f>
        <v>2.2400000000000002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158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>
      <c r="A10" s="156"/>
      <c r="B10" s="157"/>
      <c r="C10" s="192" t="s">
        <v>333</v>
      </c>
      <c r="D10" s="188"/>
      <c r="E10" s="189">
        <v>18.59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160</v>
      </c>
      <c r="AH10" s="149">
        <v>5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3">
      <c r="A11" s="156"/>
      <c r="B11" s="157"/>
      <c r="C11" s="192" t="s">
        <v>334</v>
      </c>
      <c r="D11" s="188"/>
      <c r="E11" s="189">
        <v>4.55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160</v>
      </c>
      <c r="AH11" s="149">
        <v>5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>
      <c r="A12" s="170">
        <v>2</v>
      </c>
      <c r="B12" s="171" t="s">
        <v>161</v>
      </c>
      <c r="C12" s="184" t="s">
        <v>162</v>
      </c>
      <c r="D12" s="172" t="s">
        <v>117</v>
      </c>
      <c r="E12" s="173">
        <v>26.858000000000001</v>
      </c>
      <c r="F12" s="174">
        <v>0</v>
      </c>
      <c r="G12" s="175">
        <f>ROUND(E12*F12,2)</f>
        <v>0</v>
      </c>
      <c r="H12" s="160">
        <v>0</v>
      </c>
      <c r="I12" s="159">
        <f>ROUND(E12*H12,2)</f>
        <v>0</v>
      </c>
      <c r="J12" s="160">
        <v>246.5</v>
      </c>
      <c r="K12" s="159">
        <f>ROUND(E12*J12,2)</f>
        <v>6620.5</v>
      </c>
      <c r="L12" s="159">
        <v>21</v>
      </c>
      <c r="M12" s="159">
        <f>G12*(1+L12/100)</f>
        <v>0</v>
      </c>
      <c r="N12" s="158">
        <v>0</v>
      </c>
      <c r="O12" s="158">
        <f>ROUND(E12*N12,2)</f>
        <v>0</v>
      </c>
      <c r="P12" s="158">
        <v>0</v>
      </c>
      <c r="Q12" s="158">
        <f>ROUND(E12*P12,2)</f>
        <v>0</v>
      </c>
      <c r="R12" s="159"/>
      <c r="S12" s="159" t="s">
        <v>157</v>
      </c>
      <c r="T12" s="159" t="s">
        <v>157</v>
      </c>
      <c r="U12" s="159">
        <v>0.36799999999999999</v>
      </c>
      <c r="V12" s="159">
        <f>ROUND(E12*U12,2)</f>
        <v>9.8800000000000008</v>
      </c>
      <c r="W12" s="159"/>
      <c r="X12" s="159" t="s">
        <v>120</v>
      </c>
      <c r="Y12" s="159" t="s">
        <v>121</v>
      </c>
      <c r="Z12" s="149"/>
      <c r="AA12" s="149"/>
      <c r="AB12" s="149"/>
      <c r="AC12" s="149"/>
      <c r="AD12" s="149"/>
      <c r="AE12" s="149"/>
      <c r="AF12" s="149"/>
      <c r="AG12" s="149" t="s">
        <v>158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2">
      <c r="A13" s="156"/>
      <c r="B13" s="157"/>
      <c r="C13" s="192" t="s">
        <v>335</v>
      </c>
      <c r="D13" s="188"/>
      <c r="E13" s="189">
        <v>22.308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160</v>
      </c>
      <c r="AH13" s="149">
        <v>5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3">
      <c r="A14" s="156"/>
      <c r="B14" s="157"/>
      <c r="C14" s="192" t="s">
        <v>334</v>
      </c>
      <c r="D14" s="188"/>
      <c r="E14" s="189">
        <v>4.55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160</v>
      </c>
      <c r="AH14" s="149">
        <v>5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>
      <c r="A15" s="170">
        <v>3</v>
      </c>
      <c r="B15" s="171" t="s">
        <v>164</v>
      </c>
      <c r="C15" s="184" t="s">
        <v>165</v>
      </c>
      <c r="D15" s="172" t="s">
        <v>117</v>
      </c>
      <c r="E15" s="173">
        <v>26.858000000000001</v>
      </c>
      <c r="F15" s="174">
        <v>0</v>
      </c>
      <c r="G15" s="175">
        <f>ROUND(E15*F15,2)</f>
        <v>0</v>
      </c>
      <c r="H15" s="160">
        <v>0</v>
      </c>
      <c r="I15" s="159">
        <f>ROUND(E15*H15,2)</f>
        <v>0</v>
      </c>
      <c r="J15" s="160">
        <v>48.5</v>
      </c>
      <c r="K15" s="159">
        <f>ROUND(E15*J15,2)</f>
        <v>1302.6099999999999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9"/>
      <c r="S15" s="159" t="s">
        <v>157</v>
      </c>
      <c r="T15" s="159" t="s">
        <v>157</v>
      </c>
      <c r="U15" s="159">
        <v>5.8000000000000003E-2</v>
      </c>
      <c r="V15" s="159">
        <f>ROUND(E15*U15,2)</f>
        <v>1.56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158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>
      <c r="A16" s="156"/>
      <c r="B16" s="157"/>
      <c r="C16" s="192" t="s">
        <v>336</v>
      </c>
      <c r="D16" s="188"/>
      <c r="E16" s="189">
        <v>26.858000000000001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160</v>
      </c>
      <c r="AH16" s="149">
        <v>5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>
      <c r="A17" s="170">
        <v>4</v>
      </c>
      <c r="B17" s="171" t="s">
        <v>180</v>
      </c>
      <c r="C17" s="184" t="s">
        <v>181</v>
      </c>
      <c r="D17" s="172" t="s">
        <v>117</v>
      </c>
      <c r="E17" s="173">
        <v>1.782</v>
      </c>
      <c r="F17" s="174">
        <v>0</v>
      </c>
      <c r="G17" s="175">
        <f>ROUND(E17*F17,2)</f>
        <v>0</v>
      </c>
      <c r="H17" s="160">
        <v>0</v>
      </c>
      <c r="I17" s="159">
        <f>ROUND(E17*H17,2)</f>
        <v>0</v>
      </c>
      <c r="J17" s="160">
        <v>159</v>
      </c>
      <c r="K17" s="159">
        <f>ROUND(E17*J17,2)</f>
        <v>283.33999999999997</v>
      </c>
      <c r="L17" s="159">
        <v>21</v>
      </c>
      <c r="M17" s="159">
        <f>G17*(1+L17/100)</f>
        <v>0</v>
      </c>
      <c r="N17" s="158">
        <v>0</v>
      </c>
      <c r="O17" s="158">
        <f>ROUND(E17*N17,2)</f>
        <v>0</v>
      </c>
      <c r="P17" s="158">
        <v>0</v>
      </c>
      <c r="Q17" s="158">
        <f>ROUND(E17*P17,2)</f>
        <v>0</v>
      </c>
      <c r="R17" s="159"/>
      <c r="S17" s="159" t="s">
        <v>157</v>
      </c>
      <c r="T17" s="159" t="s">
        <v>157</v>
      </c>
      <c r="U17" s="159">
        <v>0.20200000000000001</v>
      </c>
      <c r="V17" s="159">
        <f>ROUND(E17*U17,2)</f>
        <v>0.36</v>
      </c>
      <c r="W17" s="159"/>
      <c r="X17" s="159" t="s">
        <v>120</v>
      </c>
      <c r="Y17" s="159" t="s">
        <v>121</v>
      </c>
      <c r="Z17" s="149"/>
      <c r="AA17" s="149"/>
      <c r="AB17" s="149"/>
      <c r="AC17" s="149"/>
      <c r="AD17" s="149"/>
      <c r="AE17" s="149"/>
      <c r="AF17" s="149"/>
      <c r="AG17" s="149" t="s">
        <v>158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>
      <c r="A18" s="156"/>
      <c r="B18" s="157"/>
      <c r="C18" s="192" t="s">
        <v>337</v>
      </c>
      <c r="D18" s="188"/>
      <c r="E18" s="189">
        <v>1.782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160</v>
      </c>
      <c r="AH18" s="149">
        <v>5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>
      <c r="A19" s="170">
        <v>5</v>
      </c>
      <c r="B19" s="171" t="s">
        <v>338</v>
      </c>
      <c r="C19" s="184" t="s">
        <v>339</v>
      </c>
      <c r="D19" s="172" t="s">
        <v>124</v>
      </c>
      <c r="E19" s="173">
        <v>118.8</v>
      </c>
      <c r="F19" s="174">
        <v>0</v>
      </c>
      <c r="G19" s="175">
        <f>ROUND(E19*F19,2)</f>
        <v>0</v>
      </c>
      <c r="H19" s="160">
        <v>2.29</v>
      </c>
      <c r="I19" s="159">
        <f>ROUND(E19*H19,2)</f>
        <v>272.05</v>
      </c>
      <c r="J19" s="160">
        <v>30.21</v>
      </c>
      <c r="K19" s="159">
        <f>ROUND(E19*J19,2)</f>
        <v>3588.95</v>
      </c>
      <c r="L19" s="159">
        <v>21</v>
      </c>
      <c r="M19" s="159">
        <f>G19*(1+L19/100)</f>
        <v>0</v>
      </c>
      <c r="N19" s="158">
        <v>0</v>
      </c>
      <c r="O19" s="158">
        <f>ROUND(E19*N19,2)</f>
        <v>0</v>
      </c>
      <c r="P19" s="158">
        <v>0</v>
      </c>
      <c r="Q19" s="158">
        <f>ROUND(E19*P19,2)</f>
        <v>0</v>
      </c>
      <c r="R19" s="159"/>
      <c r="S19" s="159" t="s">
        <v>157</v>
      </c>
      <c r="T19" s="159" t="s">
        <v>157</v>
      </c>
      <c r="U19" s="159">
        <v>0.06</v>
      </c>
      <c r="V19" s="159">
        <f>ROUND(E19*U19,2)</f>
        <v>7.13</v>
      </c>
      <c r="W19" s="159"/>
      <c r="X19" s="159" t="s">
        <v>120</v>
      </c>
      <c r="Y19" s="159" t="s">
        <v>121</v>
      </c>
      <c r="Z19" s="149"/>
      <c r="AA19" s="149"/>
      <c r="AB19" s="149"/>
      <c r="AC19" s="149"/>
      <c r="AD19" s="149"/>
      <c r="AE19" s="149"/>
      <c r="AF19" s="149"/>
      <c r="AG19" s="149" t="s">
        <v>135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>
      <c r="A20" s="156"/>
      <c r="B20" s="157"/>
      <c r="C20" s="192" t="s">
        <v>340</v>
      </c>
      <c r="D20" s="188"/>
      <c r="E20" s="189">
        <v>118.8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160</v>
      </c>
      <c r="AH20" s="149">
        <v>5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>
      <c r="A21" s="170">
        <v>6</v>
      </c>
      <c r="B21" s="171" t="s">
        <v>189</v>
      </c>
      <c r="C21" s="184" t="s">
        <v>341</v>
      </c>
      <c r="D21" s="172" t="s">
        <v>124</v>
      </c>
      <c r="E21" s="173">
        <v>92.56</v>
      </c>
      <c r="F21" s="174">
        <v>0</v>
      </c>
      <c r="G21" s="175">
        <f>ROUND(E21*F21,2)</f>
        <v>0</v>
      </c>
      <c r="H21" s="160">
        <v>0</v>
      </c>
      <c r="I21" s="159">
        <f>ROUND(E21*H21,2)</f>
        <v>0</v>
      </c>
      <c r="J21" s="160">
        <v>71</v>
      </c>
      <c r="K21" s="159">
        <f>ROUND(E21*J21,2)</f>
        <v>6571.76</v>
      </c>
      <c r="L21" s="159">
        <v>21</v>
      </c>
      <c r="M21" s="159">
        <f>G21*(1+L21/100)</f>
        <v>0</v>
      </c>
      <c r="N21" s="158">
        <v>0</v>
      </c>
      <c r="O21" s="158">
        <f>ROUND(E21*N21,2)</f>
        <v>0</v>
      </c>
      <c r="P21" s="158">
        <v>0</v>
      </c>
      <c r="Q21" s="158">
        <f>ROUND(E21*P21,2)</f>
        <v>0</v>
      </c>
      <c r="R21" s="159"/>
      <c r="S21" s="159" t="s">
        <v>157</v>
      </c>
      <c r="T21" s="159" t="s">
        <v>157</v>
      </c>
      <c r="U21" s="159">
        <v>9.6000000000000002E-2</v>
      </c>
      <c r="V21" s="159">
        <f>ROUND(E21*U21,2)</f>
        <v>8.89</v>
      </c>
      <c r="W21" s="159"/>
      <c r="X21" s="159" t="s">
        <v>120</v>
      </c>
      <c r="Y21" s="159" t="s">
        <v>121</v>
      </c>
      <c r="Z21" s="149"/>
      <c r="AA21" s="149"/>
      <c r="AB21" s="149"/>
      <c r="AC21" s="149"/>
      <c r="AD21" s="149"/>
      <c r="AE21" s="149"/>
      <c r="AF21" s="149"/>
      <c r="AG21" s="149" t="s">
        <v>158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2">
      <c r="A22" s="156"/>
      <c r="B22" s="157"/>
      <c r="C22" s="192" t="s">
        <v>342</v>
      </c>
      <c r="D22" s="188"/>
      <c r="E22" s="189">
        <v>74.36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160</v>
      </c>
      <c r="AH22" s="149">
        <v>5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3">
      <c r="A23" s="156"/>
      <c r="B23" s="157"/>
      <c r="C23" s="192" t="s">
        <v>343</v>
      </c>
      <c r="D23" s="188"/>
      <c r="E23" s="189">
        <v>18.2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160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>
      <c r="A24" s="170">
        <v>7</v>
      </c>
      <c r="B24" s="171" t="s">
        <v>192</v>
      </c>
      <c r="C24" s="184" t="s">
        <v>193</v>
      </c>
      <c r="D24" s="172" t="s">
        <v>124</v>
      </c>
      <c r="E24" s="173">
        <v>118.8</v>
      </c>
      <c r="F24" s="174">
        <v>0</v>
      </c>
      <c r="G24" s="175">
        <f>ROUND(E24*F24,2)</f>
        <v>0</v>
      </c>
      <c r="H24" s="160">
        <v>0</v>
      </c>
      <c r="I24" s="159">
        <f>ROUND(E24*H24,2)</f>
        <v>0</v>
      </c>
      <c r="J24" s="160">
        <v>45.2</v>
      </c>
      <c r="K24" s="159">
        <f>ROUND(E24*J24,2)</f>
        <v>5369.76</v>
      </c>
      <c r="L24" s="159">
        <v>21</v>
      </c>
      <c r="M24" s="159">
        <f>G24*(1+L24/100)</f>
        <v>0</v>
      </c>
      <c r="N24" s="158">
        <v>0</v>
      </c>
      <c r="O24" s="158">
        <f>ROUND(E24*N24,2)</f>
        <v>0</v>
      </c>
      <c r="P24" s="158">
        <v>0</v>
      </c>
      <c r="Q24" s="158">
        <f>ROUND(E24*P24,2)</f>
        <v>0</v>
      </c>
      <c r="R24" s="159"/>
      <c r="S24" s="159" t="s">
        <v>157</v>
      </c>
      <c r="T24" s="159" t="s">
        <v>157</v>
      </c>
      <c r="U24" s="159">
        <v>0.09</v>
      </c>
      <c r="V24" s="159">
        <f>ROUND(E24*U24,2)</f>
        <v>10.69</v>
      </c>
      <c r="W24" s="159"/>
      <c r="X24" s="159" t="s">
        <v>120</v>
      </c>
      <c r="Y24" s="159" t="s">
        <v>121</v>
      </c>
      <c r="Z24" s="149"/>
      <c r="AA24" s="149"/>
      <c r="AB24" s="149"/>
      <c r="AC24" s="149"/>
      <c r="AD24" s="149"/>
      <c r="AE24" s="149"/>
      <c r="AF24" s="149"/>
      <c r="AG24" s="149" t="s">
        <v>158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>
      <c r="A25" s="156"/>
      <c r="B25" s="157"/>
      <c r="C25" s="192" t="s">
        <v>344</v>
      </c>
      <c r="D25" s="188"/>
      <c r="E25" s="189">
        <v>118.8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160</v>
      </c>
      <c r="AH25" s="149">
        <v>5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>
      <c r="A26" s="170">
        <v>8</v>
      </c>
      <c r="B26" s="171" t="s">
        <v>345</v>
      </c>
      <c r="C26" s="184" t="s">
        <v>346</v>
      </c>
      <c r="D26" s="172" t="s">
        <v>347</v>
      </c>
      <c r="E26" s="173">
        <v>5.94</v>
      </c>
      <c r="F26" s="174">
        <v>0</v>
      </c>
      <c r="G26" s="175">
        <f>ROUND(E26*F26,2)</f>
        <v>0</v>
      </c>
      <c r="H26" s="160">
        <v>158.5</v>
      </c>
      <c r="I26" s="159">
        <f>ROUND(E26*H26,2)</f>
        <v>941.49</v>
      </c>
      <c r="J26" s="160">
        <v>0</v>
      </c>
      <c r="K26" s="159">
        <f>ROUND(E26*J26,2)</f>
        <v>0</v>
      </c>
      <c r="L26" s="159">
        <v>21</v>
      </c>
      <c r="M26" s="159">
        <f>G26*(1+L26/100)</f>
        <v>0</v>
      </c>
      <c r="N26" s="158">
        <v>1E-3</v>
      </c>
      <c r="O26" s="158">
        <f>ROUND(E26*N26,2)</f>
        <v>0.01</v>
      </c>
      <c r="P26" s="158">
        <v>0</v>
      </c>
      <c r="Q26" s="158">
        <f>ROUND(E26*P26,2)</f>
        <v>0</v>
      </c>
      <c r="R26" s="159" t="s">
        <v>252</v>
      </c>
      <c r="S26" s="159" t="s">
        <v>157</v>
      </c>
      <c r="T26" s="159" t="s">
        <v>157</v>
      </c>
      <c r="U26" s="159">
        <v>0</v>
      </c>
      <c r="V26" s="159">
        <f>ROUND(E26*U26,2)</f>
        <v>0</v>
      </c>
      <c r="W26" s="159"/>
      <c r="X26" s="159" t="s">
        <v>253</v>
      </c>
      <c r="Y26" s="159" t="s">
        <v>121</v>
      </c>
      <c r="Z26" s="149"/>
      <c r="AA26" s="149"/>
      <c r="AB26" s="149"/>
      <c r="AC26" s="149"/>
      <c r="AD26" s="149"/>
      <c r="AE26" s="149"/>
      <c r="AF26" s="149"/>
      <c r="AG26" s="149" t="s">
        <v>254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2">
      <c r="A27" s="156"/>
      <c r="B27" s="157"/>
      <c r="C27" s="192" t="s">
        <v>348</v>
      </c>
      <c r="D27" s="188"/>
      <c r="E27" s="189">
        <v>5.94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160</v>
      </c>
      <c r="AH27" s="149">
        <v>5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>
      <c r="A28" s="163" t="s">
        <v>114</v>
      </c>
      <c r="B28" s="164" t="s">
        <v>60</v>
      </c>
      <c r="C28" s="182" t="s">
        <v>61</v>
      </c>
      <c r="D28" s="165"/>
      <c r="E28" s="166"/>
      <c r="F28" s="167"/>
      <c r="G28" s="168">
        <f>SUMIF(AG29:AG37,"&lt;&gt;NOR",G29:G37)</f>
        <v>0</v>
      </c>
      <c r="H28" s="162"/>
      <c r="I28" s="162">
        <f>SUM(I29:I37)</f>
        <v>0</v>
      </c>
      <c r="J28" s="162"/>
      <c r="K28" s="162">
        <f>SUM(K29:K37)</f>
        <v>31385.120000000003</v>
      </c>
      <c r="L28" s="162"/>
      <c r="M28" s="162">
        <f>SUM(M29:M37)</f>
        <v>0</v>
      </c>
      <c r="N28" s="161"/>
      <c r="O28" s="161">
        <f>SUM(O29:O37)</f>
        <v>0</v>
      </c>
      <c r="P28" s="161"/>
      <c r="Q28" s="161">
        <f>SUM(Q29:Q37)</f>
        <v>0</v>
      </c>
      <c r="R28" s="162"/>
      <c r="S28" s="162"/>
      <c r="T28" s="162"/>
      <c r="U28" s="162"/>
      <c r="V28" s="162">
        <f>SUM(V29:V37)</f>
        <v>16.860000000000003</v>
      </c>
      <c r="W28" s="162"/>
      <c r="X28" s="162"/>
      <c r="Y28" s="162"/>
      <c r="AG28" t="s">
        <v>115</v>
      </c>
    </row>
    <row r="29" spans="1:60" ht="22.5" outlineLevel="1">
      <c r="A29" s="170">
        <v>9</v>
      </c>
      <c r="B29" s="171" t="s">
        <v>197</v>
      </c>
      <c r="C29" s="184" t="s">
        <v>198</v>
      </c>
      <c r="D29" s="172" t="s">
        <v>117</v>
      </c>
      <c r="E29" s="173">
        <v>25.076000000000001</v>
      </c>
      <c r="F29" s="174">
        <v>0</v>
      </c>
      <c r="G29" s="175">
        <f>ROUND(E29*F29,2)</f>
        <v>0</v>
      </c>
      <c r="H29" s="160">
        <v>0</v>
      </c>
      <c r="I29" s="159">
        <f>ROUND(E29*H29,2)</f>
        <v>0</v>
      </c>
      <c r="J29" s="160">
        <v>309</v>
      </c>
      <c r="K29" s="159">
        <f>ROUND(E29*J29,2)</f>
        <v>7748.48</v>
      </c>
      <c r="L29" s="159">
        <v>21</v>
      </c>
      <c r="M29" s="159">
        <f>G29*(1+L29/100)</f>
        <v>0</v>
      </c>
      <c r="N29" s="158">
        <v>0</v>
      </c>
      <c r="O29" s="158">
        <f>ROUND(E29*N29,2)</f>
        <v>0</v>
      </c>
      <c r="P29" s="158">
        <v>0</v>
      </c>
      <c r="Q29" s="158">
        <f>ROUND(E29*P29,2)</f>
        <v>0</v>
      </c>
      <c r="R29" s="159"/>
      <c r="S29" s="159" t="s">
        <v>157</v>
      </c>
      <c r="T29" s="159" t="s">
        <v>157</v>
      </c>
      <c r="U29" s="159">
        <v>1.0999999999999999E-2</v>
      </c>
      <c r="V29" s="159">
        <f>ROUND(E29*U29,2)</f>
        <v>0.28000000000000003</v>
      </c>
      <c r="W29" s="159"/>
      <c r="X29" s="159" t="s">
        <v>120</v>
      </c>
      <c r="Y29" s="159" t="s">
        <v>121</v>
      </c>
      <c r="Z29" s="149"/>
      <c r="AA29" s="149"/>
      <c r="AB29" s="149"/>
      <c r="AC29" s="149"/>
      <c r="AD29" s="149"/>
      <c r="AE29" s="149"/>
      <c r="AF29" s="149"/>
      <c r="AG29" s="149" t="s">
        <v>158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2">
      <c r="A30" s="156"/>
      <c r="B30" s="157"/>
      <c r="C30" s="192" t="s">
        <v>336</v>
      </c>
      <c r="D30" s="188"/>
      <c r="E30" s="189">
        <v>26.858000000000001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160</v>
      </c>
      <c r="AH30" s="149">
        <v>5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3">
      <c r="A31" s="156"/>
      <c r="B31" s="157"/>
      <c r="C31" s="192" t="s">
        <v>349</v>
      </c>
      <c r="D31" s="188"/>
      <c r="E31" s="189">
        <v>-1.782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9"/>
      <c r="AA31" s="149"/>
      <c r="AB31" s="149"/>
      <c r="AC31" s="149"/>
      <c r="AD31" s="149"/>
      <c r="AE31" s="149"/>
      <c r="AF31" s="149"/>
      <c r="AG31" s="149" t="s">
        <v>160</v>
      </c>
      <c r="AH31" s="149">
        <v>5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22.5" outlineLevel="1">
      <c r="A32" s="170">
        <v>10</v>
      </c>
      <c r="B32" s="171" t="s">
        <v>200</v>
      </c>
      <c r="C32" s="184" t="s">
        <v>201</v>
      </c>
      <c r="D32" s="172" t="s">
        <v>117</v>
      </c>
      <c r="E32" s="173">
        <v>25.076000000000001</v>
      </c>
      <c r="F32" s="174">
        <v>0</v>
      </c>
      <c r="G32" s="175">
        <f>ROUND(E32*F32,2)</f>
        <v>0</v>
      </c>
      <c r="H32" s="160">
        <v>0</v>
      </c>
      <c r="I32" s="159">
        <f>ROUND(E32*H32,2)</f>
        <v>0</v>
      </c>
      <c r="J32" s="160">
        <v>350</v>
      </c>
      <c r="K32" s="159">
        <f>ROUND(E32*J32,2)</f>
        <v>8776.6</v>
      </c>
      <c r="L32" s="159">
        <v>21</v>
      </c>
      <c r="M32" s="159">
        <f>G32*(1+L32/100)</f>
        <v>0</v>
      </c>
      <c r="N32" s="158">
        <v>0</v>
      </c>
      <c r="O32" s="158">
        <f>ROUND(E32*N32,2)</f>
        <v>0</v>
      </c>
      <c r="P32" s="158">
        <v>0</v>
      </c>
      <c r="Q32" s="158">
        <f>ROUND(E32*P32,2)</f>
        <v>0</v>
      </c>
      <c r="R32" s="159"/>
      <c r="S32" s="159" t="s">
        <v>157</v>
      </c>
      <c r="T32" s="159" t="s">
        <v>157</v>
      </c>
      <c r="U32" s="159">
        <v>0.65200000000000002</v>
      </c>
      <c r="V32" s="159">
        <f>ROUND(E32*U32,2)</f>
        <v>16.350000000000001</v>
      </c>
      <c r="W32" s="159"/>
      <c r="X32" s="159" t="s">
        <v>120</v>
      </c>
      <c r="Y32" s="159" t="s">
        <v>121</v>
      </c>
      <c r="Z32" s="149"/>
      <c r="AA32" s="149"/>
      <c r="AB32" s="149"/>
      <c r="AC32" s="149"/>
      <c r="AD32" s="149"/>
      <c r="AE32" s="149"/>
      <c r="AF32" s="149"/>
      <c r="AG32" s="149" t="s">
        <v>158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2">
      <c r="A33" s="156"/>
      <c r="B33" s="157"/>
      <c r="C33" s="192" t="s">
        <v>350</v>
      </c>
      <c r="D33" s="188"/>
      <c r="E33" s="189">
        <v>25.076000000000001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9"/>
      <c r="AA33" s="149"/>
      <c r="AB33" s="149"/>
      <c r="AC33" s="149"/>
      <c r="AD33" s="149"/>
      <c r="AE33" s="149"/>
      <c r="AF33" s="149"/>
      <c r="AG33" s="149" t="s">
        <v>160</v>
      </c>
      <c r="AH33" s="149">
        <v>5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>
      <c r="A34" s="170">
        <v>11</v>
      </c>
      <c r="B34" s="171" t="s">
        <v>203</v>
      </c>
      <c r="C34" s="184" t="s">
        <v>204</v>
      </c>
      <c r="D34" s="172" t="s">
        <v>117</v>
      </c>
      <c r="E34" s="173">
        <v>25.076000000000001</v>
      </c>
      <c r="F34" s="174">
        <v>0</v>
      </c>
      <c r="G34" s="175">
        <f>ROUND(E34*F34,2)</f>
        <v>0</v>
      </c>
      <c r="H34" s="160">
        <v>0</v>
      </c>
      <c r="I34" s="159">
        <f>ROUND(E34*H34,2)</f>
        <v>0</v>
      </c>
      <c r="J34" s="160">
        <v>20.2</v>
      </c>
      <c r="K34" s="159">
        <f>ROUND(E34*J34,2)</f>
        <v>506.54</v>
      </c>
      <c r="L34" s="159">
        <v>21</v>
      </c>
      <c r="M34" s="159">
        <f>G34*(1+L34/100)</f>
        <v>0</v>
      </c>
      <c r="N34" s="158">
        <v>0</v>
      </c>
      <c r="O34" s="158">
        <f>ROUND(E34*N34,2)</f>
        <v>0</v>
      </c>
      <c r="P34" s="158">
        <v>0</v>
      </c>
      <c r="Q34" s="158">
        <f>ROUND(E34*P34,2)</f>
        <v>0</v>
      </c>
      <c r="R34" s="159"/>
      <c r="S34" s="159" t="s">
        <v>157</v>
      </c>
      <c r="T34" s="159" t="s">
        <v>157</v>
      </c>
      <c r="U34" s="159">
        <v>8.9999999999999993E-3</v>
      </c>
      <c r="V34" s="159">
        <f>ROUND(E34*U34,2)</f>
        <v>0.23</v>
      </c>
      <c r="W34" s="159"/>
      <c r="X34" s="159" t="s">
        <v>120</v>
      </c>
      <c r="Y34" s="159" t="s">
        <v>121</v>
      </c>
      <c r="Z34" s="149"/>
      <c r="AA34" s="149"/>
      <c r="AB34" s="149"/>
      <c r="AC34" s="149"/>
      <c r="AD34" s="149"/>
      <c r="AE34" s="149"/>
      <c r="AF34" s="149"/>
      <c r="AG34" s="149" t="s">
        <v>158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2">
      <c r="A35" s="156"/>
      <c r="B35" s="157"/>
      <c r="C35" s="192" t="s">
        <v>350</v>
      </c>
      <c r="D35" s="188"/>
      <c r="E35" s="189">
        <v>25.076000000000001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160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ht="22.5" outlineLevel="1">
      <c r="A36" s="170">
        <v>12</v>
      </c>
      <c r="B36" s="171" t="s">
        <v>205</v>
      </c>
      <c r="C36" s="184" t="s">
        <v>206</v>
      </c>
      <c r="D36" s="172" t="s">
        <v>207</v>
      </c>
      <c r="E36" s="173">
        <v>45.136800000000001</v>
      </c>
      <c r="F36" s="174">
        <v>0</v>
      </c>
      <c r="G36" s="175">
        <f>ROUND(E36*F36,2)</f>
        <v>0</v>
      </c>
      <c r="H36" s="160">
        <v>0</v>
      </c>
      <c r="I36" s="159">
        <f>ROUND(E36*H36,2)</f>
        <v>0</v>
      </c>
      <c r="J36" s="160">
        <v>318</v>
      </c>
      <c r="K36" s="159">
        <f>ROUND(E36*J36,2)</f>
        <v>14353.5</v>
      </c>
      <c r="L36" s="159">
        <v>21</v>
      </c>
      <c r="M36" s="159">
        <f>G36*(1+L36/100)</f>
        <v>0</v>
      </c>
      <c r="N36" s="158">
        <v>0</v>
      </c>
      <c r="O36" s="158">
        <f>ROUND(E36*N36,2)</f>
        <v>0</v>
      </c>
      <c r="P36" s="158">
        <v>0</v>
      </c>
      <c r="Q36" s="158">
        <f>ROUND(E36*P36,2)</f>
        <v>0</v>
      </c>
      <c r="R36" s="159"/>
      <c r="S36" s="159" t="s">
        <v>157</v>
      </c>
      <c r="T36" s="159" t="s">
        <v>157</v>
      </c>
      <c r="U36" s="159">
        <v>0</v>
      </c>
      <c r="V36" s="159">
        <f>ROUND(E36*U36,2)</f>
        <v>0</v>
      </c>
      <c r="W36" s="159"/>
      <c r="X36" s="159" t="s">
        <v>120</v>
      </c>
      <c r="Y36" s="159" t="s">
        <v>121</v>
      </c>
      <c r="Z36" s="149"/>
      <c r="AA36" s="149"/>
      <c r="AB36" s="149"/>
      <c r="AC36" s="149"/>
      <c r="AD36" s="149"/>
      <c r="AE36" s="149"/>
      <c r="AF36" s="149"/>
      <c r="AG36" s="149" t="s">
        <v>158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2">
      <c r="A37" s="156"/>
      <c r="B37" s="157"/>
      <c r="C37" s="192" t="s">
        <v>351</v>
      </c>
      <c r="D37" s="188"/>
      <c r="E37" s="189">
        <v>45.136800000000001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9"/>
      <c r="AA37" s="149"/>
      <c r="AB37" s="149"/>
      <c r="AC37" s="149"/>
      <c r="AD37" s="149"/>
      <c r="AE37" s="149"/>
      <c r="AF37" s="149"/>
      <c r="AG37" s="149" t="s">
        <v>160</v>
      </c>
      <c r="AH37" s="149">
        <v>5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>
      <c r="A38" s="163" t="s">
        <v>114</v>
      </c>
      <c r="B38" s="164" t="s">
        <v>66</v>
      </c>
      <c r="C38" s="182" t="s">
        <v>67</v>
      </c>
      <c r="D38" s="165"/>
      <c r="E38" s="166"/>
      <c r="F38" s="167"/>
      <c r="G38" s="168">
        <f>SUMIF(AG39:AG47,"&lt;&gt;NOR",G39:G47)</f>
        <v>0</v>
      </c>
      <c r="H38" s="162"/>
      <c r="I38" s="162">
        <f>SUM(I39:I47)</f>
        <v>51638.35</v>
      </c>
      <c r="J38" s="162"/>
      <c r="K38" s="162">
        <f>SUM(K39:K47)</f>
        <v>26197.43</v>
      </c>
      <c r="L38" s="162"/>
      <c r="M38" s="162">
        <f>SUM(M39:M47)</f>
        <v>0</v>
      </c>
      <c r="N38" s="161"/>
      <c r="O38" s="161">
        <f>SUM(O39:O47)</f>
        <v>48.250000000000007</v>
      </c>
      <c r="P38" s="161"/>
      <c r="Q38" s="161">
        <f>SUM(Q39:Q47)</f>
        <v>0</v>
      </c>
      <c r="R38" s="162"/>
      <c r="S38" s="162"/>
      <c r="T38" s="162"/>
      <c r="U38" s="162"/>
      <c r="V38" s="162">
        <f>SUM(V39:V47)</f>
        <v>38.32</v>
      </c>
      <c r="W38" s="162"/>
      <c r="X38" s="162"/>
      <c r="Y38" s="162"/>
      <c r="AG38" t="s">
        <v>115</v>
      </c>
    </row>
    <row r="39" spans="1:60" outlineLevel="1">
      <c r="A39" s="170">
        <v>13</v>
      </c>
      <c r="B39" s="171" t="s">
        <v>352</v>
      </c>
      <c r="C39" s="184" t="s">
        <v>353</v>
      </c>
      <c r="D39" s="172" t="s">
        <v>124</v>
      </c>
      <c r="E39" s="173">
        <v>74.36</v>
      </c>
      <c r="F39" s="174">
        <v>0</v>
      </c>
      <c r="G39" s="175">
        <f>ROUND(E39*F39,2)</f>
        <v>0</v>
      </c>
      <c r="H39" s="160">
        <v>209.11</v>
      </c>
      <c r="I39" s="159">
        <f>ROUND(E39*H39,2)</f>
        <v>15549.42</v>
      </c>
      <c r="J39" s="160">
        <v>38.39</v>
      </c>
      <c r="K39" s="159">
        <f>ROUND(E39*J39,2)</f>
        <v>2854.68</v>
      </c>
      <c r="L39" s="159">
        <v>21</v>
      </c>
      <c r="M39" s="159">
        <f>G39*(1+L39/100)</f>
        <v>0</v>
      </c>
      <c r="N39" s="158">
        <v>0.46</v>
      </c>
      <c r="O39" s="158">
        <f>ROUND(E39*N39,2)</f>
        <v>34.21</v>
      </c>
      <c r="P39" s="158">
        <v>0</v>
      </c>
      <c r="Q39" s="158">
        <f>ROUND(E39*P39,2)</f>
        <v>0</v>
      </c>
      <c r="R39" s="159"/>
      <c r="S39" s="159" t="s">
        <v>157</v>
      </c>
      <c r="T39" s="159" t="s">
        <v>157</v>
      </c>
      <c r="U39" s="159">
        <v>2.9000000000000001E-2</v>
      </c>
      <c r="V39" s="159">
        <f>ROUND(E39*U39,2)</f>
        <v>2.16</v>
      </c>
      <c r="W39" s="159"/>
      <c r="X39" s="159" t="s">
        <v>120</v>
      </c>
      <c r="Y39" s="159" t="s">
        <v>121</v>
      </c>
      <c r="Z39" s="149"/>
      <c r="AA39" s="149"/>
      <c r="AB39" s="149"/>
      <c r="AC39" s="149"/>
      <c r="AD39" s="149"/>
      <c r="AE39" s="149"/>
      <c r="AF39" s="149"/>
      <c r="AG39" s="149" t="s">
        <v>158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2">
      <c r="A40" s="156"/>
      <c r="B40" s="157"/>
      <c r="C40" s="192" t="s">
        <v>354</v>
      </c>
      <c r="D40" s="188"/>
      <c r="E40" s="189">
        <v>74.36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160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>
      <c r="A41" s="170">
        <v>14</v>
      </c>
      <c r="B41" s="171" t="s">
        <v>355</v>
      </c>
      <c r="C41" s="184" t="s">
        <v>356</v>
      </c>
      <c r="D41" s="172" t="s">
        <v>124</v>
      </c>
      <c r="E41" s="173">
        <v>66.400000000000006</v>
      </c>
      <c r="F41" s="174">
        <v>0</v>
      </c>
      <c r="G41" s="175">
        <f>ROUND(E41*F41,2)</f>
        <v>0</v>
      </c>
      <c r="H41" s="160">
        <v>55.61</v>
      </c>
      <c r="I41" s="159">
        <f>ROUND(E41*H41,2)</f>
        <v>3692.5</v>
      </c>
      <c r="J41" s="160">
        <v>287.89</v>
      </c>
      <c r="K41" s="159">
        <f>ROUND(E41*J41,2)</f>
        <v>19115.900000000001</v>
      </c>
      <c r="L41" s="159">
        <v>21</v>
      </c>
      <c r="M41" s="159">
        <f>G41*(1+L41/100)</f>
        <v>0</v>
      </c>
      <c r="N41" s="158">
        <v>7.3899999999999993E-2</v>
      </c>
      <c r="O41" s="158">
        <f>ROUND(E41*N41,2)</f>
        <v>4.91</v>
      </c>
      <c r="P41" s="158">
        <v>0</v>
      </c>
      <c r="Q41" s="158">
        <f>ROUND(E41*P41,2)</f>
        <v>0</v>
      </c>
      <c r="R41" s="159"/>
      <c r="S41" s="159" t="s">
        <v>157</v>
      </c>
      <c r="T41" s="159" t="s">
        <v>157</v>
      </c>
      <c r="U41" s="159">
        <v>0.45200000000000001</v>
      </c>
      <c r="V41" s="159">
        <f>ROUND(E41*U41,2)</f>
        <v>30.01</v>
      </c>
      <c r="W41" s="159"/>
      <c r="X41" s="159" t="s">
        <v>120</v>
      </c>
      <c r="Y41" s="159" t="s">
        <v>121</v>
      </c>
      <c r="Z41" s="149"/>
      <c r="AA41" s="149"/>
      <c r="AB41" s="149"/>
      <c r="AC41" s="149"/>
      <c r="AD41" s="149"/>
      <c r="AE41" s="149"/>
      <c r="AF41" s="149"/>
      <c r="AG41" s="149" t="s">
        <v>158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>
      <c r="A42" s="156"/>
      <c r="B42" s="157"/>
      <c r="C42" s="192" t="s">
        <v>357</v>
      </c>
      <c r="D42" s="188"/>
      <c r="E42" s="189">
        <v>66.400000000000006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160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>
      <c r="A43" s="170">
        <v>15</v>
      </c>
      <c r="B43" s="171" t="s">
        <v>358</v>
      </c>
      <c r="C43" s="184" t="s">
        <v>359</v>
      </c>
      <c r="D43" s="172" t="s">
        <v>211</v>
      </c>
      <c r="E43" s="173">
        <v>15</v>
      </c>
      <c r="F43" s="174">
        <v>0</v>
      </c>
      <c r="G43" s="175">
        <f>ROUND(E43*F43,2)</f>
        <v>0</v>
      </c>
      <c r="H43" s="160">
        <v>14.71</v>
      </c>
      <c r="I43" s="159">
        <f>ROUND(E43*H43,2)</f>
        <v>220.65</v>
      </c>
      <c r="J43" s="160">
        <v>281.79000000000002</v>
      </c>
      <c r="K43" s="159">
        <f>ROUND(E43*J43,2)</f>
        <v>4226.8500000000004</v>
      </c>
      <c r="L43" s="159">
        <v>21</v>
      </c>
      <c r="M43" s="159">
        <f>G43*(1+L43/100)</f>
        <v>0</v>
      </c>
      <c r="N43" s="158">
        <v>3.3E-4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157</v>
      </c>
      <c r="T43" s="159" t="s">
        <v>157</v>
      </c>
      <c r="U43" s="159">
        <v>0.41</v>
      </c>
      <c r="V43" s="159">
        <f>ROUND(E43*U43,2)</f>
        <v>6.15</v>
      </c>
      <c r="W43" s="159"/>
      <c r="X43" s="159" t="s">
        <v>120</v>
      </c>
      <c r="Y43" s="159" t="s">
        <v>121</v>
      </c>
      <c r="Z43" s="149"/>
      <c r="AA43" s="149"/>
      <c r="AB43" s="149"/>
      <c r="AC43" s="149"/>
      <c r="AD43" s="149"/>
      <c r="AE43" s="149"/>
      <c r="AF43" s="149"/>
      <c r="AG43" s="149" t="s">
        <v>158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2">
      <c r="A44" s="156"/>
      <c r="B44" s="157"/>
      <c r="C44" s="192" t="s">
        <v>360</v>
      </c>
      <c r="D44" s="188"/>
      <c r="E44" s="189">
        <v>15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160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>
      <c r="A45" s="170">
        <v>16</v>
      </c>
      <c r="B45" s="171" t="s">
        <v>361</v>
      </c>
      <c r="C45" s="184" t="s">
        <v>362</v>
      </c>
      <c r="D45" s="172" t="s">
        <v>124</v>
      </c>
      <c r="E45" s="173">
        <v>69.72</v>
      </c>
      <c r="F45" s="174">
        <v>0</v>
      </c>
      <c r="G45" s="175">
        <f>ROUND(E45*F45,2)</f>
        <v>0</v>
      </c>
      <c r="H45" s="160">
        <v>461.5</v>
      </c>
      <c r="I45" s="159">
        <f>ROUND(E45*H45,2)</f>
        <v>32175.78</v>
      </c>
      <c r="J45" s="160">
        <v>0</v>
      </c>
      <c r="K45" s="159">
        <f>ROUND(E45*J45,2)</f>
        <v>0</v>
      </c>
      <c r="L45" s="159">
        <v>21</v>
      </c>
      <c r="M45" s="159">
        <f>G45*(1+L45/100)</f>
        <v>0</v>
      </c>
      <c r="N45" s="158">
        <v>0.13100000000000001</v>
      </c>
      <c r="O45" s="158">
        <f>ROUND(E45*N45,2)</f>
        <v>9.1300000000000008</v>
      </c>
      <c r="P45" s="158">
        <v>0</v>
      </c>
      <c r="Q45" s="158">
        <f>ROUND(E45*P45,2)</f>
        <v>0</v>
      </c>
      <c r="R45" s="159" t="s">
        <v>252</v>
      </c>
      <c r="S45" s="159" t="s">
        <v>157</v>
      </c>
      <c r="T45" s="159" t="s">
        <v>157</v>
      </c>
      <c r="U45" s="159">
        <v>0</v>
      </c>
      <c r="V45" s="159">
        <f>ROUND(E45*U45,2)</f>
        <v>0</v>
      </c>
      <c r="W45" s="159"/>
      <c r="X45" s="159" t="s">
        <v>253</v>
      </c>
      <c r="Y45" s="159" t="s">
        <v>121</v>
      </c>
      <c r="Z45" s="149"/>
      <c r="AA45" s="149"/>
      <c r="AB45" s="149"/>
      <c r="AC45" s="149"/>
      <c r="AD45" s="149"/>
      <c r="AE45" s="149"/>
      <c r="AF45" s="149"/>
      <c r="AG45" s="149" t="s">
        <v>363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2">
      <c r="A46" s="156"/>
      <c r="B46" s="157"/>
      <c r="C46" s="192" t="s">
        <v>364</v>
      </c>
      <c r="D46" s="188"/>
      <c r="E46" s="189">
        <v>66.400000000000006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160</v>
      </c>
      <c r="AH46" s="149">
        <v>5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3">
      <c r="A47" s="156"/>
      <c r="B47" s="157"/>
      <c r="C47" s="193" t="s">
        <v>365</v>
      </c>
      <c r="D47" s="190"/>
      <c r="E47" s="191">
        <v>3.32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9"/>
      <c r="AA47" s="149"/>
      <c r="AB47" s="149"/>
      <c r="AC47" s="149"/>
      <c r="AD47" s="149"/>
      <c r="AE47" s="149"/>
      <c r="AF47" s="149"/>
      <c r="AG47" s="149" t="s">
        <v>160</v>
      </c>
      <c r="AH47" s="149">
        <v>4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>
      <c r="A48" s="163" t="s">
        <v>114</v>
      </c>
      <c r="B48" s="164" t="s">
        <v>68</v>
      </c>
      <c r="C48" s="182" t="s">
        <v>69</v>
      </c>
      <c r="D48" s="165"/>
      <c r="E48" s="166"/>
      <c r="F48" s="167"/>
      <c r="G48" s="168">
        <f>SUMIF(AG49:AG54,"&lt;&gt;NOR",G49:G54)</f>
        <v>0</v>
      </c>
      <c r="H48" s="162"/>
      <c r="I48" s="162">
        <f>SUM(I49:I54)</f>
        <v>14842.29</v>
      </c>
      <c r="J48" s="162"/>
      <c r="K48" s="162">
        <f>SUM(K49:K54)</f>
        <v>5157.6900000000005</v>
      </c>
      <c r="L48" s="162"/>
      <c r="M48" s="162">
        <f>SUM(M49:M54)</f>
        <v>0</v>
      </c>
      <c r="N48" s="161"/>
      <c r="O48" s="161">
        <f>SUM(O49:O54)</f>
        <v>8.16</v>
      </c>
      <c r="P48" s="161"/>
      <c r="Q48" s="161">
        <f>SUM(Q49:Q54)</f>
        <v>0</v>
      </c>
      <c r="R48" s="162"/>
      <c r="S48" s="162"/>
      <c r="T48" s="162"/>
      <c r="U48" s="162"/>
      <c r="V48" s="162">
        <f>SUM(V49:V54)</f>
        <v>10.29</v>
      </c>
      <c r="W48" s="162"/>
      <c r="X48" s="162"/>
      <c r="Y48" s="162"/>
      <c r="AG48" t="s">
        <v>115</v>
      </c>
    </row>
    <row r="49" spans="1:60" outlineLevel="1">
      <c r="A49" s="170">
        <v>17</v>
      </c>
      <c r="B49" s="171" t="s">
        <v>366</v>
      </c>
      <c r="C49" s="184" t="s">
        <v>367</v>
      </c>
      <c r="D49" s="172" t="s">
        <v>124</v>
      </c>
      <c r="E49" s="173">
        <v>18.2</v>
      </c>
      <c r="F49" s="174">
        <v>0</v>
      </c>
      <c r="G49" s="175">
        <f>ROUND(E49*F49,2)</f>
        <v>0</v>
      </c>
      <c r="H49" s="160">
        <v>117.63</v>
      </c>
      <c r="I49" s="159">
        <f>ROUND(E49*H49,2)</f>
        <v>2140.87</v>
      </c>
      <c r="J49" s="160">
        <v>127.87</v>
      </c>
      <c r="K49" s="159">
        <f>ROUND(E49*J49,2)</f>
        <v>2327.23</v>
      </c>
      <c r="L49" s="159">
        <v>21</v>
      </c>
      <c r="M49" s="159">
        <f>G49*(1+L49/100)</f>
        <v>0</v>
      </c>
      <c r="N49" s="158">
        <v>0.28000000000000003</v>
      </c>
      <c r="O49" s="158">
        <f>ROUND(E49*N49,2)</f>
        <v>5.0999999999999996</v>
      </c>
      <c r="P49" s="158">
        <v>0</v>
      </c>
      <c r="Q49" s="158">
        <f>ROUND(E49*P49,2)</f>
        <v>0</v>
      </c>
      <c r="R49" s="159"/>
      <c r="S49" s="159" t="s">
        <v>157</v>
      </c>
      <c r="T49" s="159" t="s">
        <v>157</v>
      </c>
      <c r="U49" s="159">
        <v>0.255</v>
      </c>
      <c r="V49" s="159">
        <f>ROUND(E49*U49,2)</f>
        <v>4.6399999999999997</v>
      </c>
      <c r="W49" s="159"/>
      <c r="X49" s="159" t="s">
        <v>120</v>
      </c>
      <c r="Y49" s="159" t="s">
        <v>121</v>
      </c>
      <c r="Z49" s="149"/>
      <c r="AA49" s="149"/>
      <c r="AB49" s="149"/>
      <c r="AC49" s="149"/>
      <c r="AD49" s="149"/>
      <c r="AE49" s="149"/>
      <c r="AF49" s="149"/>
      <c r="AG49" s="149" t="s">
        <v>158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2">
      <c r="A50" s="156"/>
      <c r="B50" s="157"/>
      <c r="C50" s="192" t="s">
        <v>368</v>
      </c>
      <c r="D50" s="188"/>
      <c r="E50" s="189">
        <v>18.2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160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>
      <c r="A51" s="170">
        <v>18</v>
      </c>
      <c r="B51" s="171" t="s">
        <v>369</v>
      </c>
      <c r="C51" s="184" t="s">
        <v>370</v>
      </c>
      <c r="D51" s="172" t="s">
        <v>124</v>
      </c>
      <c r="E51" s="173">
        <v>18.2</v>
      </c>
      <c r="F51" s="174">
        <v>0</v>
      </c>
      <c r="G51" s="175">
        <f>ROUND(E51*F51,2)</f>
        <v>0</v>
      </c>
      <c r="H51" s="160">
        <v>686.74</v>
      </c>
      <c r="I51" s="159">
        <f>ROUND(E51*H51,2)</f>
        <v>12498.67</v>
      </c>
      <c r="J51" s="160">
        <v>90.26</v>
      </c>
      <c r="K51" s="159">
        <f>ROUND(E51*J51,2)</f>
        <v>1642.73</v>
      </c>
      <c r="L51" s="159">
        <v>21</v>
      </c>
      <c r="M51" s="159">
        <f>G51*(1+L51/100)</f>
        <v>0</v>
      </c>
      <c r="N51" s="158">
        <v>0.16800000000000001</v>
      </c>
      <c r="O51" s="158">
        <f>ROUND(E51*N51,2)</f>
        <v>3.06</v>
      </c>
      <c r="P51" s="158">
        <v>0</v>
      </c>
      <c r="Q51" s="158">
        <f>ROUND(E51*P51,2)</f>
        <v>0</v>
      </c>
      <c r="R51" s="159"/>
      <c r="S51" s="159" t="s">
        <v>157</v>
      </c>
      <c r="T51" s="159" t="s">
        <v>157</v>
      </c>
      <c r="U51" s="159">
        <v>0.18</v>
      </c>
      <c r="V51" s="159">
        <f>ROUND(E51*U51,2)</f>
        <v>3.28</v>
      </c>
      <c r="W51" s="159"/>
      <c r="X51" s="159" t="s">
        <v>120</v>
      </c>
      <c r="Y51" s="159" t="s">
        <v>121</v>
      </c>
      <c r="Z51" s="149"/>
      <c r="AA51" s="149"/>
      <c r="AB51" s="149"/>
      <c r="AC51" s="149"/>
      <c r="AD51" s="149"/>
      <c r="AE51" s="149"/>
      <c r="AF51" s="149"/>
      <c r="AG51" s="149" t="s">
        <v>158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2">
      <c r="A52" s="156"/>
      <c r="B52" s="157"/>
      <c r="C52" s="192" t="s">
        <v>343</v>
      </c>
      <c r="D52" s="188"/>
      <c r="E52" s="189">
        <v>18.2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9"/>
      <c r="AA52" s="149"/>
      <c r="AB52" s="149"/>
      <c r="AC52" s="149"/>
      <c r="AD52" s="149"/>
      <c r="AE52" s="149"/>
      <c r="AF52" s="149"/>
      <c r="AG52" s="149" t="s">
        <v>160</v>
      </c>
      <c r="AH52" s="149">
        <v>5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>
      <c r="A53" s="170">
        <v>19</v>
      </c>
      <c r="B53" s="171" t="s">
        <v>371</v>
      </c>
      <c r="C53" s="184" t="s">
        <v>372</v>
      </c>
      <c r="D53" s="172" t="s">
        <v>124</v>
      </c>
      <c r="E53" s="173">
        <v>18.2</v>
      </c>
      <c r="F53" s="174">
        <v>0</v>
      </c>
      <c r="G53" s="175">
        <f>ROUND(E53*F53,2)</f>
        <v>0</v>
      </c>
      <c r="H53" s="160">
        <v>11.14</v>
      </c>
      <c r="I53" s="159">
        <f>ROUND(E53*H53,2)</f>
        <v>202.75</v>
      </c>
      <c r="J53" s="160">
        <v>65.260000000000005</v>
      </c>
      <c r="K53" s="159">
        <f>ROUND(E53*J53,2)</f>
        <v>1187.73</v>
      </c>
      <c r="L53" s="159">
        <v>21</v>
      </c>
      <c r="M53" s="159">
        <f>G53*(1+L53/100)</f>
        <v>0</v>
      </c>
      <c r="N53" s="158">
        <v>8.0000000000000007E-5</v>
      </c>
      <c r="O53" s="158">
        <f>ROUND(E53*N53,2)</f>
        <v>0</v>
      </c>
      <c r="P53" s="158">
        <v>0</v>
      </c>
      <c r="Q53" s="158">
        <f>ROUND(E53*P53,2)</f>
        <v>0</v>
      </c>
      <c r="R53" s="159"/>
      <c r="S53" s="159" t="s">
        <v>157</v>
      </c>
      <c r="T53" s="159" t="s">
        <v>157</v>
      </c>
      <c r="U53" s="159">
        <v>0.13</v>
      </c>
      <c r="V53" s="159">
        <f>ROUND(E53*U53,2)</f>
        <v>2.37</v>
      </c>
      <c r="W53" s="159"/>
      <c r="X53" s="159" t="s">
        <v>120</v>
      </c>
      <c r="Y53" s="159" t="s">
        <v>121</v>
      </c>
      <c r="Z53" s="149"/>
      <c r="AA53" s="149"/>
      <c r="AB53" s="149"/>
      <c r="AC53" s="149"/>
      <c r="AD53" s="149"/>
      <c r="AE53" s="149"/>
      <c r="AF53" s="149"/>
      <c r="AG53" s="149" t="s">
        <v>158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2">
      <c r="A54" s="156"/>
      <c r="B54" s="157"/>
      <c r="C54" s="192" t="s">
        <v>343</v>
      </c>
      <c r="D54" s="188"/>
      <c r="E54" s="189">
        <v>18.2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160</v>
      </c>
      <c r="AH54" s="149">
        <v>5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>
      <c r="A55" s="163" t="s">
        <v>114</v>
      </c>
      <c r="B55" s="164" t="s">
        <v>72</v>
      </c>
      <c r="C55" s="182" t="s">
        <v>73</v>
      </c>
      <c r="D55" s="165"/>
      <c r="E55" s="166"/>
      <c r="F55" s="167"/>
      <c r="G55" s="168">
        <f>SUMIF(AG56:AG62,"&lt;&gt;NOR",G56:G62)</f>
        <v>0</v>
      </c>
      <c r="H55" s="162"/>
      <c r="I55" s="162">
        <f>SUM(I56:I62)</f>
        <v>29187.93</v>
      </c>
      <c r="J55" s="162"/>
      <c r="K55" s="162">
        <f>SUM(K56:K62)</f>
        <v>7962.9</v>
      </c>
      <c r="L55" s="162"/>
      <c r="M55" s="162">
        <f>SUM(M56:M62)</f>
        <v>0</v>
      </c>
      <c r="N55" s="161"/>
      <c r="O55" s="161">
        <f>SUM(O56:O62)</f>
        <v>19.12</v>
      </c>
      <c r="P55" s="161"/>
      <c r="Q55" s="161">
        <f>SUM(Q56:Q62)</f>
        <v>0</v>
      </c>
      <c r="R55" s="162"/>
      <c r="S55" s="162"/>
      <c r="T55" s="162"/>
      <c r="U55" s="162"/>
      <c r="V55" s="162">
        <f>SUM(V56:V62)</f>
        <v>13.469999999999999</v>
      </c>
      <c r="W55" s="162"/>
      <c r="X55" s="162"/>
      <c r="Y55" s="162"/>
      <c r="AG55" t="s">
        <v>115</v>
      </c>
    </row>
    <row r="56" spans="1:60" outlineLevel="1">
      <c r="A56" s="170">
        <v>20</v>
      </c>
      <c r="B56" s="171" t="s">
        <v>373</v>
      </c>
      <c r="C56" s="184" t="s">
        <v>374</v>
      </c>
      <c r="D56" s="172" t="s">
        <v>211</v>
      </c>
      <c r="E56" s="173">
        <v>59.4</v>
      </c>
      <c r="F56" s="174">
        <v>0</v>
      </c>
      <c r="G56" s="175">
        <f>ROUND(E56*F56,2)</f>
        <v>0</v>
      </c>
      <c r="H56" s="160">
        <v>178.97</v>
      </c>
      <c r="I56" s="159">
        <f>ROUND(E56*H56,2)</f>
        <v>10630.82</v>
      </c>
      <c r="J56" s="160">
        <v>98.03</v>
      </c>
      <c r="K56" s="159">
        <f>ROUND(E56*J56,2)</f>
        <v>5822.98</v>
      </c>
      <c r="L56" s="159">
        <v>21</v>
      </c>
      <c r="M56" s="159">
        <f>G56*(1+L56/100)</f>
        <v>0</v>
      </c>
      <c r="N56" s="158">
        <v>0.1525</v>
      </c>
      <c r="O56" s="158">
        <f>ROUND(E56*N56,2)</f>
        <v>9.06</v>
      </c>
      <c r="P56" s="158">
        <v>0</v>
      </c>
      <c r="Q56" s="158">
        <f>ROUND(E56*P56,2)</f>
        <v>0</v>
      </c>
      <c r="R56" s="159"/>
      <c r="S56" s="159" t="s">
        <v>157</v>
      </c>
      <c r="T56" s="159" t="s">
        <v>157</v>
      </c>
      <c r="U56" s="159">
        <v>0.16200000000000001</v>
      </c>
      <c r="V56" s="159">
        <f>ROUND(E56*U56,2)</f>
        <v>9.6199999999999992</v>
      </c>
      <c r="W56" s="159"/>
      <c r="X56" s="159" t="s">
        <v>120</v>
      </c>
      <c r="Y56" s="159" t="s">
        <v>121</v>
      </c>
      <c r="Z56" s="149"/>
      <c r="AA56" s="149"/>
      <c r="AB56" s="149"/>
      <c r="AC56" s="149"/>
      <c r="AD56" s="149"/>
      <c r="AE56" s="149"/>
      <c r="AF56" s="149"/>
      <c r="AG56" s="149" t="s">
        <v>158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2">
      <c r="A57" s="156"/>
      <c r="B57" s="157"/>
      <c r="C57" s="192" t="s">
        <v>375</v>
      </c>
      <c r="D57" s="188"/>
      <c r="E57" s="189">
        <v>59.4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9"/>
      <c r="AA57" s="149"/>
      <c r="AB57" s="149"/>
      <c r="AC57" s="149"/>
      <c r="AD57" s="149"/>
      <c r="AE57" s="149"/>
      <c r="AF57" s="149"/>
      <c r="AG57" s="149" t="s">
        <v>160</v>
      </c>
      <c r="AH57" s="149">
        <v>0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>
      <c r="A58" s="170">
        <v>21</v>
      </c>
      <c r="B58" s="171" t="s">
        <v>376</v>
      </c>
      <c r="C58" s="184" t="s">
        <v>377</v>
      </c>
      <c r="D58" s="172" t="s">
        <v>117</v>
      </c>
      <c r="E58" s="173">
        <v>2.673</v>
      </c>
      <c r="F58" s="174">
        <v>0</v>
      </c>
      <c r="G58" s="175">
        <f>ROUND(E58*F58,2)</f>
        <v>0</v>
      </c>
      <c r="H58" s="160">
        <v>2964.43</v>
      </c>
      <c r="I58" s="159">
        <f>ROUND(E58*H58,2)</f>
        <v>7923.92</v>
      </c>
      <c r="J58" s="160">
        <v>800.57</v>
      </c>
      <c r="K58" s="159">
        <f>ROUND(E58*J58,2)</f>
        <v>2139.92</v>
      </c>
      <c r="L58" s="159">
        <v>21</v>
      </c>
      <c r="M58" s="159">
        <f>G58*(1+L58/100)</f>
        <v>0</v>
      </c>
      <c r="N58" s="158">
        <v>2.5249999999999999</v>
      </c>
      <c r="O58" s="158">
        <f>ROUND(E58*N58,2)</f>
        <v>6.75</v>
      </c>
      <c r="P58" s="158">
        <v>0</v>
      </c>
      <c r="Q58" s="158">
        <f>ROUND(E58*P58,2)</f>
        <v>0</v>
      </c>
      <c r="R58" s="159"/>
      <c r="S58" s="159" t="s">
        <v>157</v>
      </c>
      <c r="T58" s="159" t="s">
        <v>157</v>
      </c>
      <c r="U58" s="159">
        <v>1.4419999999999999</v>
      </c>
      <c r="V58" s="159">
        <f>ROUND(E58*U58,2)</f>
        <v>3.85</v>
      </c>
      <c r="W58" s="159"/>
      <c r="X58" s="159" t="s">
        <v>120</v>
      </c>
      <c r="Y58" s="159" t="s">
        <v>121</v>
      </c>
      <c r="Z58" s="149"/>
      <c r="AA58" s="149"/>
      <c r="AB58" s="149"/>
      <c r="AC58" s="149"/>
      <c r="AD58" s="149"/>
      <c r="AE58" s="149"/>
      <c r="AF58" s="149"/>
      <c r="AG58" s="149" t="s">
        <v>158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2">
      <c r="A59" s="156"/>
      <c r="B59" s="157"/>
      <c r="C59" s="192" t="s">
        <v>378</v>
      </c>
      <c r="D59" s="188"/>
      <c r="E59" s="189">
        <v>2.673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9"/>
      <c r="AA59" s="149"/>
      <c r="AB59" s="149"/>
      <c r="AC59" s="149"/>
      <c r="AD59" s="149"/>
      <c r="AE59" s="149"/>
      <c r="AF59" s="149"/>
      <c r="AG59" s="149" t="s">
        <v>160</v>
      </c>
      <c r="AH59" s="149">
        <v>5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ht="22.5" outlineLevel="1">
      <c r="A60" s="170">
        <v>22</v>
      </c>
      <c r="B60" s="171" t="s">
        <v>379</v>
      </c>
      <c r="C60" s="184" t="s">
        <v>380</v>
      </c>
      <c r="D60" s="172" t="s">
        <v>241</v>
      </c>
      <c r="E60" s="173">
        <v>60.588000000000001</v>
      </c>
      <c r="F60" s="174">
        <v>0</v>
      </c>
      <c r="G60" s="175">
        <f>ROUND(E60*F60,2)</f>
        <v>0</v>
      </c>
      <c r="H60" s="160">
        <v>175.5</v>
      </c>
      <c r="I60" s="159">
        <f>ROUND(E60*H60,2)</f>
        <v>10633.19</v>
      </c>
      <c r="J60" s="160">
        <v>0</v>
      </c>
      <c r="K60" s="159">
        <f>ROUND(E60*J60,2)</f>
        <v>0</v>
      </c>
      <c r="L60" s="159">
        <v>21</v>
      </c>
      <c r="M60" s="159">
        <f>G60*(1+L60/100)</f>
        <v>0</v>
      </c>
      <c r="N60" s="158">
        <v>5.4699999999999999E-2</v>
      </c>
      <c r="O60" s="158">
        <f>ROUND(E60*N60,2)</f>
        <v>3.31</v>
      </c>
      <c r="P60" s="158">
        <v>0</v>
      </c>
      <c r="Q60" s="158">
        <f>ROUND(E60*P60,2)</f>
        <v>0</v>
      </c>
      <c r="R60" s="159" t="s">
        <v>252</v>
      </c>
      <c r="S60" s="159" t="s">
        <v>157</v>
      </c>
      <c r="T60" s="159" t="s">
        <v>157</v>
      </c>
      <c r="U60" s="159">
        <v>0</v>
      </c>
      <c r="V60" s="159">
        <f>ROUND(E60*U60,2)</f>
        <v>0</v>
      </c>
      <c r="W60" s="159"/>
      <c r="X60" s="159" t="s">
        <v>253</v>
      </c>
      <c r="Y60" s="159" t="s">
        <v>121</v>
      </c>
      <c r="Z60" s="149"/>
      <c r="AA60" s="149"/>
      <c r="AB60" s="149"/>
      <c r="AC60" s="149"/>
      <c r="AD60" s="149"/>
      <c r="AE60" s="149"/>
      <c r="AF60" s="149"/>
      <c r="AG60" s="149" t="s">
        <v>363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2">
      <c r="A61" s="156"/>
      <c r="B61" s="157"/>
      <c r="C61" s="192" t="s">
        <v>381</v>
      </c>
      <c r="D61" s="188"/>
      <c r="E61" s="189">
        <v>59.4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9"/>
      <c r="AA61" s="149"/>
      <c r="AB61" s="149"/>
      <c r="AC61" s="149"/>
      <c r="AD61" s="149"/>
      <c r="AE61" s="149"/>
      <c r="AF61" s="149"/>
      <c r="AG61" s="149" t="s">
        <v>160</v>
      </c>
      <c r="AH61" s="149">
        <v>5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3">
      <c r="A62" s="156"/>
      <c r="B62" s="157"/>
      <c r="C62" s="193" t="s">
        <v>382</v>
      </c>
      <c r="D62" s="190"/>
      <c r="E62" s="191">
        <v>1.1879999999999999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160</v>
      </c>
      <c r="AH62" s="149">
        <v>4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>
      <c r="A63" s="163" t="s">
        <v>114</v>
      </c>
      <c r="B63" s="164" t="s">
        <v>74</v>
      </c>
      <c r="C63" s="182" t="s">
        <v>75</v>
      </c>
      <c r="D63" s="165"/>
      <c r="E63" s="166"/>
      <c r="F63" s="167"/>
      <c r="G63" s="168">
        <f>SUMIF(AG64:AG64,"&lt;&gt;NOR",G64:G64)</f>
        <v>0</v>
      </c>
      <c r="H63" s="162"/>
      <c r="I63" s="162">
        <f>SUM(I64:I64)</f>
        <v>0</v>
      </c>
      <c r="J63" s="162"/>
      <c r="K63" s="162">
        <f>SUM(K64:K64)</f>
        <v>22282.47</v>
      </c>
      <c r="L63" s="162"/>
      <c r="M63" s="162">
        <f>SUM(M64:M64)</f>
        <v>0</v>
      </c>
      <c r="N63" s="161"/>
      <c r="O63" s="161">
        <f>SUM(O64:O64)</f>
        <v>0</v>
      </c>
      <c r="P63" s="161"/>
      <c r="Q63" s="161">
        <f>SUM(Q64:Q64)</f>
        <v>0</v>
      </c>
      <c r="R63" s="162"/>
      <c r="S63" s="162"/>
      <c r="T63" s="162"/>
      <c r="U63" s="162"/>
      <c r="V63" s="162">
        <f>SUM(V64:V64)</f>
        <v>29.46</v>
      </c>
      <c r="W63" s="162"/>
      <c r="X63" s="162"/>
      <c r="Y63" s="162"/>
      <c r="AG63" t="s">
        <v>115</v>
      </c>
    </row>
    <row r="64" spans="1:60" outlineLevel="1">
      <c r="A64" s="170">
        <v>23</v>
      </c>
      <c r="B64" s="171" t="s">
        <v>383</v>
      </c>
      <c r="C64" s="184" t="s">
        <v>384</v>
      </c>
      <c r="D64" s="172" t="s">
        <v>207</v>
      </c>
      <c r="E64" s="173">
        <v>75.533810000000003</v>
      </c>
      <c r="F64" s="174">
        <v>0</v>
      </c>
      <c r="G64" s="175">
        <f>ROUND(E64*F64,2)</f>
        <v>0</v>
      </c>
      <c r="H64" s="160">
        <v>0</v>
      </c>
      <c r="I64" s="159">
        <f>ROUND(E64*H64,2)</f>
        <v>0</v>
      </c>
      <c r="J64" s="160">
        <v>295</v>
      </c>
      <c r="K64" s="159">
        <f>ROUND(E64*J64,2)</f>
        <v>22282.47</v>
      </c>
      <c r="L64" s="159">
        <v>21</v>
      </c>
      <c r="M64" s="159">
        <f>G64*(1+L64/100)</f>
        <v>0</v>
      </c>
      <c r="N64" s="158">
        <v>0</v>
      </c>
      <c r="O64" s="158">
        <f>ROUND(E64*N64,2)</f>
        <v>0</v>
      </c>
      <c r="P64" s="158">
        <v>0</v>
      </c>
      <c r="Q64" s="158">
        <f>ROUND(E64*P64,2)</f>
        <v>0</v>
      </c>
      <c r="R64" s="159"/>
      <c r="S64" s="159" t="s">
        <v>157</v>
      </c>
      <c r="T64" s="159" t="s">
        <v>157</v>
      </c>
      <c r="U64" s="159">
        <v>0.39</v>
      </c>
      <c r="V64" s="159">
        <f>ROUND(E64*U64,2)</f>
        <v>29.46</v>
      </c>
      <c r="W64" s="159"/>
      <c r="X64" s="159" t="s">
        <v>385</v>
      </c>
      <c r="Y64" s="159" t="s">
        <v>121</v>
      </c>
      <c r="Z64" s="149"/>
      <c r="AA64" s="149"/>
      <c r="AB64" s="149"/>
      <c r="AC64" s="149"/>
      <c r="AD64" s="149"/>
      <c r="AE64" s="149"/>
      <c r="AF64" s="149"/>
      <c r="AG64" s="149" t="s">
        <v>386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33">
      <c r="A65" s="3"/>
      <c r="B65" s="4"/>
      <c r="C65" s="18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E65">
        <v>12</v>
      </c>
      <c r="AF65">
        <v>21</v>
      </c>
      <c r="AG65" t="s">
        <v>100</v>
      </c>
    </row>
    <row r="66" spans="1:33">
      <c r="A66" s="152"/>
      <c r="B66" s="153" t="s">
        <v>31</v>
      </c>
      <c r="C66" s="186"/>
      <c r="D66" s="154"/>
      <c r="E66" s="155"/>
      <c r="F66" s="155"/>
      <c r="G66" s="169">
        <f>G8+G28+G38+G48+G55+G63</f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E66">
        <f>SUMIF(L7:L64,AE65,G7:G64)</f>
        <v>0</v>
      </c>
      <c r="AF66">
        <f>SUMIF(L7:L64,AF65,G7:G64)</f>
        <v>0</v>
      </c>
      <c r="AG66" t="s">
        <v>151</v>
      </c>
    </row>
    <row r="67" spans="1:33">
      <c r="A67" s="3"/>
      <c r="B67" s="4"/>
      <c r="C67" s="185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>
      <c r="A68" s="3"/>
      <c r="B68" s="4"/>
      <c r="C68" s="18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>
      <c r="A69" s="271" t="s">
        <v>152</v>
      </c>
      <c r="B69" s="271"/>
      <c r="C69" s="272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>
      <c r="A70" s="252"/>
      <c r="B70" s="253"/>
      <c r="C70" s="254"/>
      <c r="D70" s="253"/>
      <c r="E70" s="253"/>
      <c r="F70" s="253"/>
      <c r="G70" s="25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G70" t="s">
        <v>153</v>
      </c>
    </row>
    <row r="71" spans="1:33">
      <c r="A71" s="256"/>
      <c r="B71" s="257"/>
      <c r="C71" s="258"/>
      <c r="D71" s="257"/>
      <c r="E71" s="257"/>
      <c r="F71" s="257"/>
      <c r="G71" s="25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33">
      <c r="A72" s="256"/>
      <c r="B72" s="257"/>
      <c r="C72" s="258"/>
      <c r="D72" s="257"/>
      <c r="E72" s="257"/>
      <c r="F72" s="257"/>
      <c r="G72" s="25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33">
      <c r="A73" s="256"/>
      <c r="B73" s="257"/>
      <c r="C73" s="258"/>
      <c r="D73" s="257"/>
      <c r="E73" s="257"/>
      <c r="F73" s="257"/>
      <c r="G73" s="25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33">
      <c r="A74" s="260"/>
      <c r="B74" s="261"/>
      <c r="C74" s="262"/>
      <c r="D74" s="261"/>
      <c r="E74" s="261"/>
      <c r="F74" s="261"/>
      <c r="G74" s="26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33">
      <c r="A75" s="3"/>
      <c r="B75" s="4"/>
      <c r="C75" s="185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33">
      <c r="C76" s="187"/>
      <c r="D76" s="10"/>
      <c r="AG76" t="s">
        <v>154</v>
      </c>
    </row>
    <row r="77" spans="1:33">
      <c r="D77" s="10"/>
    </row>
    <row r="78" spans="1:33">
      <c r="D78" s="10"/>
    </row>
    <row r="79" spans="1:33">
      <c r="D79" s="10"/>
    </row>
    <row r="80" spans="1:33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70:G74"/>
    <mergeCell ref="A1:G1"/>
    <mergeCell ref="C2:G2"/>
    <mergeCell ref="C3:G3"/>
    <mergeCell ref="C4:G4"/>
    <mergeCell ref="A69:C6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B20" sqref="AB20"/>
    </sheetView>
  </sheetViews>
  <sheetFormatPr defaultRowHeight="12.75" outlineLevelRow="1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52</v>
      </c>
      <c r="C4" s="268" t="s">
        <v>53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86</v>
      </c>
      <c r="C8" s="182" t="s">
        <v>29</v>
      </c>
      <c r="D8" s="165"/>
      <c r="E8" s="166"/>
      <c r="F8" s="167"/>
      <c r="G8" s="168">
        <f>SUMIF(AG9:AG11,"&lt;&gt;NOR",G9:G11)</f>
        <v>0</v>
      </c>
      <c r="H8" s="162"/>
      <c r="I8" s="162">
        <f>SUM(I9:I11)</f>
        <v>0</v>
      </c>
      <c r="J8" s="162"/>
      <c r="K8" s="162">
        <f>SUM(K9:K11)</f>
        <v>47000</v>
      </c>
      <c r="L8" s="162"/>
      <c r="M8" s="162">
        <f>SUM(M9:M11)</f>
        <v>0</v>
      </c>
      <c r="N8" s="161"/>
      <c r="O8" s="161">
        <f>SUM(O9:O11)</f>
        <v>0</v>
      </c>
      <c r="P8" s="161"/>
      <c r="Q8" s="161">
        <f>SUM(Q9:Q11)</f>
        <v>0</v>
      </c>
      <c r="R8" s="162"/>
      <c r="S8" s="162"/>
      <c r="T8" s="162"/>
      <c r="U8" s="162"/>
      <c r="V8" s="162">
        <f>SUM(V9:V11)</f>
        <v>0</v>
      </c>
      <c r="W8" s="162"/>
      <c r="X8" s="162"/>
      <c r="Y8" s="162"/>
      <c r="AG8" t="s">
        <v>115</v>
      </c>
    </row>
    <row r="9" spans="1:60" outlineLevel="1">
      <c r="A9" s="176">
        <v>1</v>
      </c>
      <c r="B9" s="177" t="s">
        <v>387</v>
      </c>
      <c r="C9" s="183" t="s">
        <v>388</v>
      </c>
      <c r="D9" s="178" t="s">
        <v>389</v>
      </c>
      <c r="E9" s="179">
        <v>1</v>
      </c>
      <c r="F9" s="180">
        <v>0</v>
      </c>
      <c r="G9" s="181">
        <f>ROUND(E9*F9,2)</f>
        <v>0</v>
      </c>
      <c r="H9" s="160">
        <v>0</v>
      </c>
      <c r="I9" s="159">
        <f>ROUND(E9*H9,2)</f>
        <v>0</v>
      </c>
      <c r="J9" s="160">
        <v>7000</v>
      </c>
      <c r="K9" s="159">
        <f>ROUND(E9*J9,2)</f>
        <v>7000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118</v>
      </c>
      <c r="T9" s="159" t="s">
        <v>119</v>
      </c>
      <c r="U9" s="159">
        <v>0</v>
      </c>
      <c r="V9" s="159">
        <f>ROUND(E9*U9,2)</f>
        <v>0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150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>
      <c r="A10" s="176">
        <v>2</v>
      </c>
      <c r="B10" s="177" t="s">
        <v>390</v>
      </c>
      <c r="C10" s="183" t="s">
        <v>391</v>
      </c>
      <c r="D10" s="178" t="s">
        <v>389</v>
      </c>
      <c r="E10" s="179">
        <v>1</v>
      </c>
      <c r="F10" s="180">
        <v>0</v>
      </c>
      <c r="G10" s="181">
        <f>ROUND(E10*F10,2)</f>
        <v>0</v>
      </c>
      <c r="H10" s="160">
        <v>0</v>
      </c>
      <c r="I10" s="159">
        <f>ROUND(E10*H10,2)</f>
        <v>0</v>
      </c>
      <c r="J10" s="160">
        <v>15000</v>
      </c>
      <c r="K10" s="159">
        <f>ROUND(E10*J10,2)</f>
        <v>15000</v>
      </c>
      <c r="L10" s="159">
        <v>21</v>
      </c>
      <c r="M10" s="159">
        <f>G10*(1+L10/100)</f>
        <v>0</v>
      </c>
      <c r="N10" s="158">
        <v>0</v>
      </c>
      <c r="O10" s="158">
        <f>ROUND(E10*N10,2)</f>
        <v>0</v>
      </c>
      <c r="P10" s="158">
        <v>0</v>
      </c>
      <c r="Q10" s="158">
        <f>ROUND(E10*P10,2)</f>
        <v>0</v>
      </c>
      <c r="R10" s="159"/>
      <c r="S10" s="159" t="s">
        <v>118</v>
      </c>
      <c r="T10" s="159" t="s">
        <v>119</v>
      </c>
      <c r="U10" s="159">
        <v>0</v>
      </c>
      <c r="V10" s="159">
        <f>ROUND(E10*U10,2)</f>
        <v>0</v>
      </c>
      <c r="W10" s="159"/>
      <c r="X10" s="159" t="s">
        <v>120</v>
      </c>
      <c r="Y10" s="159" t="s">
        <v>121</v>
      </c>
      <c r="Z10" s="149"/>
      <c r="AA10" s="149"/>
      <c r="AB10" s="149"/>
      <c r="AC10" s="149"/>
      <c r="AD10" s="149"/>
      <c r="AE10" s="149"/>
      <c r="AF10" s="149"/>
      <c r="AG10" s="149" t="s">
        <v>150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>
      <c r="A11" s="176">
        <v>3</v>
      </c>
      <c r="B11" s="177" t="s">
        <v>392</v>
      </c>
      <c r="C11" s="183" t="s">
        <v>393</v>
      </c>
      <c r="D11" s="178" t="s">
        <v>389</v>
      </c>
      <c r="E11" s="179">
        <v>1</v>
      </c>
      <c r="F11" s="180">
        <v>0</v>
      </c>
      <c r="G11" s="181">
        <f>ROUND(E11*F11,2)</f>
        <v>0</v>
      </c>
      <c r="H11" s="160">
        <v>0</v>
      </c>
      <c r="I11" s="159">
        <f>ROUND(E11*H11,2)</f>
        <v>0</v>
      </c>
      <c r="J11" s="160">
        <v>25000</v>
      </c>
      <c r="K11" s="159">
        <f>ROUND(E11*J11,2)</f>
        <v>25000</v>
      </c>
      <c r="L11" s="159">
        <v>21</v>
      </c>
      <c r="M11" s="159">
        <f>G11*(1+L11/100)</f>
        <v>0</v>
      </c>
      <c r="N11" s="158">
        <v>0</v>
      </c>
      <c r="O11" s="158">
        <f>ROUND(E11*N11,2)</f>
        <v>0</v>
      </c>
      <c r="P11" s="158">
        <v>0</v>
      </c>
      <c r="Q11" s="158">
        <f>ROUND(E11*P11,2)</f>
        <v>0</v>
      </c>
      <c r="R11" s="159"/>
      <c r="S11" s="159" t="s">
        <v>118</v>
      </c>
      <c r="T11" s="159" t="s">
        <v>119</v>
      </c>
      <c r="U11" s="159">
        <v>0</v>
      </c>
      <c r="V11" s="159">
        <f>ROUND(E11*U11,2)</f>
        <v>0</v>
      </c>
      <c r="W11" s="159"/>
      <c r="X11" s="159" t="s">
        <v>120</v>
      </c>
      <c r="Y11" s="159" t="s">
        <v>121</v>
      </c>
      <c r="Z11" s="149"/>
      <c r="AA11" s="149"/>
      <c r="AB11" s="149"/>
      <c r="AC11" s="149"/>
      <c r="AD11" s="149"/>
      <c r="AE11" s="149"/>
      <c r="AF11" s="149"/>
      <c r="AG11" s="149" t="s">
        <v>150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>
      <c r="A12" s="163" t="s">
        <v>114</v>
      </c>
      <c r="B12" s="164" t="s">
        <v>87</v>
      </c>
      <c r="C12" s="182" t="s">
        <v>30</v>
      </c>
      <c r="D12" s="165"/>
      <c r="E12" s="166"/>
      <c r="F12" s="167"/>
      <c r="G12" s="168">
        <f>SUMIF(AG13:AG16,"&lt;&gt;NOR",G13:G16)</f>
        <v>0</v>
      </c>
      <c r="H12" s="162"/>
      <c r="I12" s="162">
        <f>SUM(I13:I16)</f>
        <v>0</v>
      </c>
      <c r="J12" s="162"/>
      <c r="K12" s="162">
        <f>SUM(K13:K16)</f>
        <v>32000</v>
      </c>
      <c r="L12" s="162"/>
      <c r="M12" s="162">
        <f>SUM(M13:M16)</f>
        <v>0</v>
      </c>
      <c r="N12" s="161"/>
      <c r="O12" s="161">
        <f>SUM(O13:O16)</f>
        <v>0</v>
      </c>
      <c r="P12" s="161"/>
      <c r="Q12" s="161">
        <f>SUM(Q13:Q16)</f>
        <v>0</v>
      </c>
      <c r="R12" s="162"/>
      <c r="S12" s="162"/>
      <c r="T12" s="162"/>
      <c r="U12" s="162"/>
      <c r="V12" s="162">
        <f>SUM(V13:V16)</f>
        <v>0</v>
      </c>
      <c r="W12" s="162"/>
      <c r="X12" s="162"/>
      <c r="Y12" s="162"/>
      <c r="AG12" t="s">
        <v>115</v>
      </c>
    </row>
    <row r="13" spans="1:60" outlineLevel="1">
      <c r="A13" s="176">
        <v>4</v>
      </c>
      <c r="B13" s="177" t="s">
        <v>394</v>
      </c>
      <c r="C13" s="183" t="s">
        <v>395</v>
      </c>
      <c r="D13" s="178" t="s">
        <v>396</v>
      </c>
      <c r="E13" s="179">
        <v>1</v>
      </c>
      <c r="F13" s="180">
        <v>0</v>
      </c>
      <c r="G13" s="181">
        <f>ROUND(E13*F13,2)</f>
        <v>0</v>
      </c>
      <c r="H13" s="160">
        <v>0</v>
      </c>
      <c r="I13" s="159">
        <f>ROUND(E13*H13,2)</f>
        <v>0</v>
      </c>
      <c r="J13" s="160">
        <v>5000</v>
      </c>
      <c r="K13" s="159">
        <f>ROUND(E13*J13,2)</f>
        <v>5000</v>
      </c>
      <c r="L13" s="159">
        <v>21</v>
      </c>
      <c r="M13" s="159">
        <f>G13*(1+L13/100)</f>
        <v>0</v>
      </c>
      <c r="N13" s="158">
        <v>0</v>
      </c>
      <c r="O13" s="158">
        <f>ROUND(E13*N13,2)</f>
        <v>0</v>
      </c>
      <c r="P13" s="158">
        <v>0</v>
      </c>
      <c r="Q13" s="158">
        <f>ROUND(E13*P13,2)</f>
        <v>0</v>
      </c>
      <c r="R13" s="159"/>
      <c r="S13" s="159" t="s">
        <v>118</v>
      </c>
      <c r="T13" s="159" t="s">
        <v>119</v>
      </c>
      <c r="U13" s="159">
        <v>0</v>
      </c>
      <c r="V13" s="159">
        <f>ROUND(E13*U13,2)</f>
        <v>0</v>
      </c>
      <c r="W13" s="159"/>
      <c r="X13" s="159" t="s">
        <v>120</v>
      </c>
      <c r="Y13" s="159" t="s">
        <v>121</v>
      </c>
      <c r="Z13" s="149"/>
      <c r="AA13" s="149"/>
      <c r="AB13" s="149"/>
      <c r="AC13" s="149"/>
      <c r="AD13" s="149"/>
      <c r="AE13" s="149"/>
      <c r="AF13" s="149"/>
      <c r="AG13" s="149" t="s">
        <v>150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>
      <c r="A14" s="176">
        <v>5</v>
      </c>
      <c r="B14" s="177" t="s">
        <v>397</v>
      </c>
      <c r="C14" s="183" t="s">
        <v>398</v>
      </c>
      <c r="D14" s="178" t="s">
        <v>389</v>
      </c>
      <c r="E14" s="179">
        <v>1</v>
      </c>
      <c r="F14" s="180">
        <v>0</v>
      </c>
      <c r="G14" s="181">
        <f>ROUND(E14*F14,2)</f>
        <v>0</v>
      </c>
      <c r="H14" s="160">
        <v>0</v>
      </c>
      <c r="I14" s="159">
        <f>ROUND(E14*H14,2)</f>
        <v>0</v>
      </c>
      <c r="J14" s="160">
        <v>10000</v>
      </c>
      <c r="K14" s="159">
        <f>ROUND(E14*J14,2)</f>
        <v>10000</v>
      </c>
      <c r="L14" s="159">
        <v>21</v>
      </c>
      <c r="M14" s="159">
        <f>G14*(1+L14/100)</f>
        <v>0</v>
      </c>
      <c r="N14" s="158">
        <v>0</v>
      </c>
      <c r="O14" s="158">
        <f>ROUND(E14*N14,2)</f>
        <v>0</v>
      </c>
      <c r="P14" s="158">
        <v>0</v>
      </c>
      <c r="Q14" s="158">
        <f>ROUND(E14*P14,2)</f>
        <v>0</v>
      </c>
      <c r="R14" s="159"/>
      <c r="S14" s="159" t="s">
        <v>118</v>
      </c>
      <c r="T14" s="159" t="s">
        <v>119</v>
      </c>
      <c r="U14" s="159">
        <v>0</v>
      </c>
      <c r="V14" s="159">
        <f>ROUND(E14*U14,2)</f>
        <v>0</v>
      </c>
      <c r="W14" s="159"/>
      <c r="X14" s="159" t="s">
        <v>120</v>
      </c>
      <c r="Y14" s="159" t="s">
        <v>121</v>
      </c>
      <c r="Z14" s="149"/>
      <c r="AA14" s="149"/>
      <c r="AB14" s="149"/>
      <c r="AC14" s="149"/>
      <c r="AD14" s="149"/>
      <c r="AE14" s="149"/>
      <c r="AF14" s="149"/>
      <c r="AG14" s="149" t="s">
        <v>150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>
      <c r="A15" s="176">
        <v>6</v>
      </c>
      <c r="B15" s="177" t="s">
        <v>399</v>
      </c>
      <c r="C15" s="183" t="s">
        <v>400</v>
      </c>
      <c r="D15" s="178" t="s">
        <v>389</v>
      </c>
      <c r="E15" s="179">
        <v>1</v>
      </c>
      <c r="F15" s="180">
        <v>0</v>
      </c>
      <c r="G15" s="181">
        <f>ROUND(E15*F15,2)</f>
        <v>0</v>
      </c>
      <c r="H15" s="160">
        <v>0</v>
      </c>
      <c r="I15" s="159">
        <f>ROUND(E15*H15,2)</f>
        <v>0</v>
      </c>
      <c r="J15" s="160">
        <v>10000</v>
      </c>
      <c r="K15" s="159">
        <f>ROUND(E15*J15,2)</f>
        <v>10000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9"/>
      <c r="S15" s="159" t="s">
        <v>118</v>
      </c>
      <c r="T15" s="159" t="s">
        <v>119</v>
      </c>
      <c r="U15" s="159">
        <v>0</v>
      </c>
      <c r="V15" s="159">
        <f>ROUND(E15*U15,2)</f>
        <v>0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150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>
      <c r="A16" s="170">
        <v>7</v>
      </c>
      <c r="B16" s="171" t="s">
        <v>401</v>
      </c>
      <c r="C16" s="184" t="s">
        <v>402</v>
      </c>
      <c r="D16" s="172" t="s">
        <v>389</v>
      </c>
      <c r="E16" s="173">
        <v>1</v>
      </c>
      <c r="F16" s="174">
        <v>0</v>
      </c>
      <c r="G16" s="181">
        <f>ROUND(E16*F16,2)</f>
        <v>0</v>
      </c>
      <c r="H16" s="160">
        <v>0</v>
      </c>
      <c r="I16" s="159">
        <f>ROUND(E16*H16,2)</f>
        <v>0</v>
      </c>
      <c r="J16" s="160">
        <v>7000</v>
      </c>
      <c r="K16" s="159">
        <f>ROUND(E16*J16,2)</f>
        <v>7000</v>
      </c>
      <c r="L16" s="159">
        <v>21</v>
      </c>
      <c r="M16" s="159">
        <f>G16*(1+L16/100)</f>
        <v>0</v>
      </c>
      <c r="N16" s="158">
        <v>0</v>
      </c>
      <c r="O16" s="158">
        <f>ROUND(E16*N16,2)</f>
        <v>0</v>
      </c>
      <c r="P16" s="158">
        <v>0</v>
      </c>
      <c r="Q16" s="158">
        <f>ROUND(E16*P16,2)</f>
        <v>0</v>
      </c>
      <c r="R16" s="159"/>
      <c r="S16" s="159" t="s">
        <v>118</v>
      </c>
      <c r="T16" s="159" t="s">
        <v>119</v>
      </c>
      <c r="U16" s="159">
        <v>0</v>
      </c>
      <c r="V16" s="159">
        <f>ROUND(E16*U16,2)</f>
        <v>0</v>
      </c>
      <c r="W16" s="159"/>
      <c r="X16" s="159" t="s">
        <v>120</v>
      </c>
      <c r="Y16" s="159" t="s">
        <v>121</v>
      </c>
      <c r="Z16" s="149"/>
      <c r="AA16" s="149"/>
      <c r="AB16" s="149"/>
      <c r="AC16" s="149"/>
      <c r="AD16" s="149"/>
      <c r="AE16" s="149"/>
      <c r="AF16" s="149"/>
      <c r="AG16" s="149" t="s">
        <v>150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33">
      <c r="A17" s="3"/>
      <c r="B17" s="4"/>
      <c r="C17" s="18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12</v>
      </c>
      <c r="AF17">
        <v>21</v>
      </c>
      <c r="AG17" t="s">
        <v>100</v>
      </c>
    </row>
    <row r="18" spans="1:33">
      <c r="A18" s="152"/>
      <c r="B18" s="153" t="s">
        <v>31</v>
      </c>
      <c r="C18" s="186"/>
      <c r="D18" s="154"/>
      <c r="E18" s="155"/>
      <c r="F18" s="155"/>
      <c r="G18" s="169">
        <f>G8+G12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151</v>
      </c>
    </row>
    <row r="19" spans="1:33">
      <c r="A19" s="3"/>
      <c r="B19" s="4"/>
      <c r="C19" s="18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>
      <c r="A20" s="3"/>
      <c r="B20" s="4"/>
      <c r="C20" s="18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>
      <c r="A21" s="271" t="s">
        <v>152</v>
      </c>
      <c r="B21" s="271"/>
      <c r="C21" s="272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>
      <c r="A22" s="252"/>
      <c r="B22" s="253"/>
      <c r="C22" s="254"/>
      <c r="D22" s="253"/>
      <c r="E22" s="253"/>
      <c r="F22" s="253"/>
      <c r="G22" s="25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G22" t="s">
        <v>153</v>
      </c>
    </row>
    <row r="23" spans="1:33">
      <c r="A23" s="256"/>
      <c r="B23" s="257"/>
      <c r="C23" s="258"/>
      <c r="D23" s="257"/>
      <c r="E23" s="257"/>
      <c r="F23" s="257"/>
      <c r="G23" s="25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>
      <c r="A24" s="256"/>
      <c r="B24" s="257"/>
      <c r="C24" s="258"/>
      <c r="D24" s="257"/>
      <c r="E24" s="257"/>
      <c r="F24" s="257"/>
      <c r="G24" s="25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>
      <c r="A25" s="256"/>
      <c r="B25" s="257"/>
      <c r="C25" s="258"/>
      <c r="D25" s="257"/>
      <c r="E25" s="257"/>
      <c r="F25" s="257"/>
      <c r="G25" s="25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>
      <c r="A26" s="260"/>
      <c r="B26" s="261"/>
      <c r="C26" s="262"/>
      <c r="D26" s="261"/>
      <c r="E26" s="261"/>
      <c r="F26" s="261"/>
      <c r="G26" s="26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>
      <c r="A27" s="3"/>
      <c r="B27" s="4"/>
      <c r="C27" s="18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3">
      <c r="C28" s="187"/>
      <c r="D28" s="10"/>
      <c r="AG28" t="s">
        <v>154</v>
      </c>
    </row>
    <row r="29" spans="1:33">
      <c r="D29" s="10"/>
    </row>
    <row r="30" spans="1:33">
      <c r="D30" s="10"/>
    </row>
    <row r="31" spans="1:33">
      <c r="D31" s="10"/>
    </row>
    <row r="32" spans="1:33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2:G26"/>
    <mergeCell ref="A1:G1"/>
    <mergeCell ref="C2:G2"/>
    <mergeCell ref="C3:G3"/>
    <mergeCell ref="C4:G4"/>
    <mergeCell ref="A21:C2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103 103-01 Pol</vt:lpstr>
      <vt:lpstr>103 103-02 Pol</vt:lpstr>
      <vt:lpstr>103 103-03 Pol</vt:lpstr>
      <vt:lpstr>103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'103 103-01 Pol'!Názvy_tisku</vt:lpstr>
      <vt:lpstr>'103 103-02 Pol'!Názvy_tisku</vt:lpstr>
      <vt:lpstr>'103 103-03 Pol'!Názvy_tisku</vt:lpstr>
      <vt:lpstr>'103 VRN Pol'!Názvy_tisku</vt:lpstr>
      <vt:lpstr>oadresa</vt:lpstr>
      <vt:lpstr>Stavba!Objednatel</vt:lpstr>
      <vt:lpstr>Stavba!Objekt</vt:lpstr>
      <vt:lpstr>'103 103-01 Pol'!Oblast_tisku</vt:lpstr>
      <vt:lpstr>'103 103-02 Pol'!Oblast_tisku</vt:lpstr>
      <vt:lpstr>'103 103-03 Pol'!Oblast_tisku</vt:lpstr>
      <vt:lpstr>'103 VRN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Pomykal</dc:creator>
  <cp:lastModifiedBy>Kostrhún Bohumil Ing.</cp:lastModifiedBy>
  <cp:lastPrinted>2019-03-19T12:27:02Z</cp:lastPrinted>
  <dcterms:created xsi:type="dcterms:W3CDTF">2009-04-08T07:15:50Z</dcterms:created>
  <dcterms:modified xsi:type="dcterms:W3CDTF">2025-04-10T11:17:10Z</dcterms:modified>
</cp:coreProperties>
</file>