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8740" yWindow="48" windowWidth="23256" windowHeight="11952" firstSheet="2" activeTab="6"/>
  </bookViews>
  <sheets>
    <sheet name="Rekapitulace stavby" sheetId="1" r:id="rId1"/>
    <sheet name="SO 301 - Kanalizace" sheetId="2" r:id="rId2"/>
    <sheet name="SO 302 - Vodovod" sheetId="3" r:id="rId3"/>
    <sheet name="VRN - Vedlejší rozpočtové..." sheetId="4" r:id="rId4"/>
    <sheet name=" kubaturový list SO 301" sheetId="5" r:id="rId5"/>
    <sheet name="kubaturový list SO 302.1" sheetId="6" r:id="rId6"/>
    <sheet name="kubaturový list SO 302.2" sheetId="7" r:id="rId7"/>
  </sheets>
  <definedNames>
    <definedName name="_xlnm._FilterDatabase" localSheetId="1" hidden="1">'SO 301 - Kanalizace'!$C$127:$K$241</definedName>
    <definedName name="_xlnm._FilterDatabase" localSheetId="2" hidden="1">'SO 302 - Vodovod'!$C$127:$K$353</definedName>
    <definedName name="_xlnm._FilterDatabase" localSheetId="3" hidden="1">'VRN - Vedlejší rozpočtové...'!$C$117:$K$148</definedName>
    <definedName name="_xlnm.Print_Titles" localSheetId="0">'Rekapitulace stavby'!$92:$92</definedName>
    <definedName name="_xlnm.Print_Titles" localSheetId="1">'SO 301 - Kanalizace'!$127:$127</definedName>
    <definedName name="_xlnm.Print_Titles" localSheetId="2">'SO 302 - Vodovod'!$127:$127</definedName>
    <definedName name="_xlnm.Print_Titles" localSheetId="3">'VRN - Vedlejší rozpočtové...'!$117:$117</definedName>
    <definedName name="_xlnm.Print_Area" localSheetId="0">'Rekapitulace stavby'!$D$4:$AO$76,'Rekapitulace stavby'!$C$82:$AQ$98</definedName>
    <definedName name="_xlnm.Print_Area" localSheetId="1">'SO 301 - Kanalizace'!$C$4:$J$39,'SO 301 - Kanalizace'!$C$49:$J$75,'SO 301 - Kanalizace'!$C$81:$J$109,'SO 301 - Kanalizace'!$C$115:$K$241</definedName>
    <definedName name="_xlnm.Print_Area" localSheetId="2">'SO 302 - Vodovod'!$C$4:$J$39,'SO 302 - Vodovod'!$C$49:$J$75,'SO 302 - Vodovod'!$C$81:$J$109,'SO 302 - Vodovod'!$C$115:$K$353</definedName>
    <definedName name="_xlnm.Print_Area" localSheetId="3">'VRN - Vedlejší rozpočtové...'!$C$4:$J$39,'VRN - Vedlejší rozpočtové...'!$C$50:$J$76,'VRN - Vedlejší rozpočtové...'!$C$82:$J$99,'VRN - Vedlejší rozpočtové...'!$C$105:$K$148</definedName>
  </definedNames>
  <calcPr calcId="125725"/>
</workbook>
</file>

<file path=xl/calcChain.xml><?xml version="1.0" encoding="utf-8"?>
<calcChain xmlns="http://schemas.openxmlformats.org/spreadsheetml/2006/main">
  <c r="C31" i="7"/>
  <c r="C30"/>
  <c r="C29"/>
  <c r="C28"/>
  <c r="C32" s="1"/>
  <c r="D18"/>
  <c r="E18" s="1"/>
  <c r="B18"/>
  <c r="E16"/>
  <c r="J16" s="1"/>
  <c r="D16"/>
  <c r="B16"/>
  <c r="D14"/>
  <c r="E14" s="1"/>
  <c r="B14"/>
  <c r="E12"/>
  <c r="J12" s="1"/>
  <c r="D12"/>
  <c r="B12"/>
  <c r="D10"/>
  <c r="E10" s="1"/>
  <c r="B10"/>
  <c r="C39" i="6"/>
  <c r="C38"/>
  <c r="C37"/>
  <c r="C36"/>
  <c r="C40" s="1"/>
  <c r="E26"/>
  <c r="M26" s="1"/>
  <c r="D26"/>
  <c r="B26"/>
  <c r="E24"/>
  <c r="K24" s="1"/>
  <c r="D24"/>
  <c r="B24"/>
  <c r="E22"/>
  <c r="M22" s="1"/>
  <c r="D22"/>
  <c r="B22"/>
  <c r="E20"/>
  <c r="K20" s="1"/>
  <c r="D20"/>
  <c r="B20"/>
  <c r="E18"/>
  <c r="M18" s="1"/>
  <c r="D18"/>
  <c r="B18"/>
  <c r="E16"/>
  <c r="K16" s="1"/>
  <c r="D16"/>
  <c r="B16"/>
  <c r="E14"/>
  <c r="M14" s="1"/>
  <c r="D14"/>
  <c r="B14"/>
  <c r="E12"/>
  <c r="K12" s="1"/>
  <c r="D12"/>
  <c r="B12"/>
  <c r="E10"/>
  <c r="M10" s="1"/>
  <c r="D10"/>
  <c r="B10"/>
  <c r="E62" i="5"/>
  <c r="E61"/>
  <c r="E60"/>
  <c r="E59"/>
  <c r="E58"/>
  <c r="E57"/>
  <c r="E56"/>
  <c r="E55"/>
  <c r="E54"/>
  <c r="N53"/>
  <c r="E53"/>
  <c r="E64" s="1"/>
  <c r="N52"/>
  <c r="E52"/>
  <c r="N51"/>
  <c r="H51"/>
  <c r="J51" s="1"/>
  <c r="E51"/>
  <c r="N50"/>
  <c r="N64" s="1"/>
  <c r="H50"/>
  <c r="J50" s="1"/>
  <c r="J64" s="1"/>
  <c r="E50"/>
  <c r="D40"/>
  <c r="E40" s="1"/>
  <c r="B40"/>
  <c r="D38"/>
  <c r="E38" s="1"/>
  <c r="B38"/>
  <c r="D36"/>
  <c r="E36" s="1"/>
  <c r="B36"/>
  <c r="D34"/>
  <c r="E34" s="1"/>
  <c r="B34"/>
  <c r="D32"/>
  <c r="E32" s="1"/>
  <c r="B32"/>
  <c r="D30"/>
  <c r="E30" s="1"/>
  <c r="B30"/>
  <c r="D28"/>
  <c r="E28" s="1"/>
  <c r="D26"/>
  <c r="E26" s="1"/>
  <c r="B26"/>
  <c r="E24"/>
  <c r="K24" s="1"/>
  <c r="D24"/>
  <c r="B24"/>
  <c r="D22"/>
  <c r="E22" s="1"/>
  <c r="B22"/>
  <c r="E20"/>
  <c r="K20" s="1"/>
  <c r="D20"/>
  <c r="D18"/>
  <c r="E18" s="1"/>
  <c r="B18"/>
  <c r="E16"/>
  <c r="J16" s="1"/>
  <c r="D16"/>
  <c r="B16"/>
  <c r="D14"/>
  <c r="E14" s="1"/>
  <c r="B14"/>
  <c r="E12"/>
  <c r="K12" s="1"/>
  <c r="D12"/>
  <c r="B12"/>
  <c r="D10"/>
  <c r="E10" s="1"/>
  <c r="B10"/>
  <c r="L10" i="7" l="1"/>
  <c r="G10"/>
  <c r="M10"/>
  <c r="H10"/>
  <c r="H21" s="1"/>
  <c r="H23" s="1"/>
  <c r="J10"/>
  <c r="K10"/>
  <c r="F10"/>
  <c r="F21" s="1"/>
  <c r="F23" s="1"/>
  <c r="L18"/>
  <c r="G18"/>
  <c r="M18"/>
  <c r="H18"/>
  <c r="J18"/>
  <c r="K18"/>
  <c r="F18"/>
  <c r="L14"/>
  <c r="G14"/>
  <c r="M14"/>
  <c r="H14"/>
  <c r="J14"/>
  <c r="K14"/>
  <c r="F14"/>
  <c r="H12"/>
  <c r="M12"/>
  <c r="H16"/>
  <c r="M16"/>
  <c r="G12"/>
  <c r="L12"/>
  <c r="G16"/>
  <c r="L16"/>
  <c r="F12"/>
  <c r="K12"/>
  <c r="F16"/>
  <c r="K16"/>
  <c r="G10" i="6"/>
  <c r="L10"/>
  <c r="J12"/>
  <c r="G14"/>
  <c r="L14"/>
  <c r="J16"/>
  <c r="G18"/>
  <c r="L18"/>
  <c r="J20"/>
  <c r="G22"/>
  <c r="L22"/>
  <c r="J24"/>
  <c r="G26"/>
  <c r="L26"/>
  <c r="F10"/>
  <c r="K10"/>
  <c r="H12"/>
  <c r="M12"/>
  <c r="M29" s="1"/>
  <c r="F14"/>
  <c r="K14"/>
  <c r="H16"/>
  <c r="M16"/>
  <c r="F18"/>
  <c r="K18"/>
  <c r="H20"/>
  <c r="M20"/>
  <c r="F22"/>
  <c r="K22"/>
  <c r="H24"/>
  <c r="M24"/>
  <c r="F26"/>
  <c r="K26"/>
  <c r="J10"/>
  <c r="G12"/>
  <c r="L12"/>
  <c r="J14"/>
  <c r="G16"/>
  <c r="L16"/>
  <c r="J18"/>
  <c r="G20"/>
  <c r="L20"/>
  <c r="J22"/>
  <c r="G24"/>
  <c r="L24"/>
  <c r="J26"/>
  <c r="H10"/>
  <c r="H29" s="1"/>
  <c r="H31" s="1"/>
  <c r="F12"/>
  <c r="H14"/>
  <c r="F16"/>
  <c r="H18"/>
  <c r="F20"/>
  <c r="H22"/>
  <c r="F24"/>
  <c r="H26"/>
  <c r="M26" i="5"/>
  <c r="H26"/>
  <c r="J26"/>
  <c r="K26"/>
  <c r="F26"/>
  <c r="L26"/>
  <c r="G26"/>
  <c r="L10"/>
  <c r="G10"/>
  <c r="M10"/>
  <c r="H10"/>
  <c r="F10"/>
  <c r="J10"/>
  <c r="K10"/>
  <c r="L28"/>
  <c r="G28"/>
  <c r="M28"/>
  <c r="H28"/>
  <c r="J28"/>
  <c r="K28"/>
  <c r="F28"/>
  <c r="G32"/>
  <c r="M32" s="1"/>
  <c r="J32"/>
  <c r="K32"/>
  <c r="F32"/>
  <c r="L36"/>
  <c r="G36"/>
  <c r="M36"/>
  <c r="H36"/>
  <c r="J36"/>
  <c r="K36"/>
  <c r="F36"/>
  <c r="L40"/>
  <c r="G40"/>
  <c r="M40"/>
  <c r="H40"/>
  <c r="J40"/>
  <c r="K40"/>
  <c r="F40"/>
  <c r="G18"/>
  <c r="M18" s="1"/>
  <c r="J18"/>
  <c r="K18"/>
  <c r="F18"/>
  <c r="M22"/>
  <c r="H22"/>
  <c r="J22"/>
  <c r="K22"/>
  <c r="F22"/>
  <c r="L22"/>
  <c r="G22"/>
  <c r="J30"/>
  <c r="K30"/>
  <c r="F30"/>
  <c r="G30"/>
  <c r="M30" s="1"/>
  <c r="J34"/>
  <c r="K34"/>
  <c r="F34"/>
  <c r="L34"/>
  <c r="G34"/>
  <c r="M34"/>
  <c r="H34"/>
  <c r="J38"/>
  <c r="K38"/>
  <c r="F38"/>
  <c r="L38"/>
  <c r="G38"/>
  <c r="M38"/>
  <c r="H38"/>
  <c r="L14"/>
  <c r="G14"/>
  <c r="M14"/>
  <c r="H14"/>
  <c r="J14"/>
  <c r="K14"/>
  <c r="F14"/>
  <c r="J20"/>
  <c r="J24"/>
  <c r="J12"/>
  <c r="M12"/>
  <c r="G12"/>
  <c r="L12"/>
  <c r="G16"/>
  <c r="M16" s="1"/>
  <c r="H20"/>
  <c r="M20"/>
  <c r="H24"/>
  <c r="M24"/>
  <c r="H12"/>
  <c r="F12"/>
  <c r="F16"/>
  <c r="K16"/>
  <c r="G20"/>
  <c r="L20"/>
  <c r="G24"/>
  <c r="L24"/>
  <c r="F20"/>
  <c r="F24"/>
  <c r="M21" i="7" l="1"/>
  <c r="J21"/>
  <c r="L21"/>
  <c r="K21"/>
  <c r="G21"/>
  <c r="G23" s="1"/>
  <c r="K29" i="6"/>
  <c r="J29"/>
  <c r="G29"/>
  <c r="G31" s="1"/>
  <c r="L29"/>
  <c r="F29"/>
  <c r="F31" s="1"/>
  <c r="L16" i="5"/>
  <c r="L42" s="1"/>
  <c r="H16"/>
  <c r="L30"/>
  <c r="H30"/>
  <c r="L32"/>
  <c r="H32"/>
  <c r="F42"/>
  <c r="F43" s="1"/>
  <c r="J42"/>
  <c r="G42"/>
  <c r="G43" s="1"/>
  <c r="L18"/>
  <c r="H18"/>
  <c r="K42"/>
  <c r="M42"/>
  <c r="H42"/>
  <c r="H43" s="1"/>
  <c r="M24" i="7" l="1"/>
  <c r="M32" i="6"/>
  <c r="M43" i="5"/>
  <c r="H44"/>
  <c r="C34" i="7" l="1"/>
  <c r="C35"/>
  <c r="C42" i="6"/>
  <c r="C43"/>
  <c r="C66" i="5"/>
  <c r="C67"/>
  <c r="J37" i="4" l="1"/>
  <c r="J36"/>
  <c r="AY97" i="1"/>
  <c r="J35" i="4"/>
  <c r="AX97" i="1"/>
  <c r="BI147" i="4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 s="1"/>
  <c r="J17"/>
  <c r="J12"/>
  <c r="J112" s="1"/>
  <c r="E7"/>
  <c r="E85" s="1"/>
  <c r="J37" i="3"/>
  <c r="J36"/>
  <c r="AY96" i="1" s="1"/>
  <c r="J35" i="3"/>
  <c r="AX96" i="1" s="1"/>
  <c r="BI352" i="3"/>
  <c r="BH352"/>
  <c r="BG352"/>
  <c r="BF352"/>
  <c r="T352"/>
  <c r="T351" s="1"/>
  <c r="R352"/>
  <c r="R351" s="1"/>
  <c r="P352"/>
  <c r="P351" s="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T343" s="1"/>
  <c r="R344"/>
  <c r="R343" s="1"/>
  <c r="P344"/>
  <c r="P343" s="1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1"/>
  <c r="J90"/>
  <c r="F90"/>
  <c r="F88"/>
  <c r="E86"/>
  <c r="J18"/>
  <c r="E18"/>
  <c r="F125"/>
  <c r="J17"/>
  <c r="J12"/>
  <c r="J88"/>
  <c r="E7"/>
  <c r="E118" s="1"/>
  <c r="J37" i="2"/>
  <c r="J36"/>
  <c r="AY95" i="1"/>
  <c r="J35" i="2"/>
  <c r="AX95" i="1"/>
  <c r="BI240" i="2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T234"/>
  <c r="R235"/>
  <c r="R234"/>
  <c r="P235"/>
  <c r="P234" s="1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T171"/>
  <c r="R172"/>
  <c r="R171" s="1"/>
  <c r="P172"/>
  <c r="P171"/>
  <c r="BI169"/>
  <c r="BH169"/>
  <c r="BG169"/>
  <c r="BF169"/>
  <c r="T169"/>
  <c r="T168" s="1"/>
  <c r="R169"/>
  <c r="R168"/>
  <c r="P169"/>
  <c r="P168" s="1"/>
  <c r="BI166"/>
  <c r="BH166"/>
  <c r="BG166"/>
  <c r="BF166"/>
  <c r="T166"/>
  <c r="T165"/>
  <c r="R166"/>
  <c r="R165" s="1"/>
  <c r="P166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1"/>
  <c r="J90"/>
  <c r="F90"/>
  <c r="F88"/>
  <c r="E86"/>
  <c r="J18"/>
  <c r="E18"/>
  <c r="F125" s="1"/>
  <c r="J17"/>
  <c r="J12"/>
  <c r="J122" s="1"/>
  <c r="E7"/>
  <c r="E118" s="1"/>
  <c r="L90" i="1"/>
  <c r="AM90"/>
  <c r="AM89"/>
  <c r="L89"/>
  <c r="AM87"/>
  <c r="L87"/>
  <c r="L85"/>
  <c r="L84"/>
  <c r="J211" i="2"/>
  <c r="BK203"/>
  <c r="J197"/>
  <c r="BK189"/>
  <c r="BK177"/>
  <c r="J163"/>
  <c r="J135"/>
  <c r="J238"/>
  <c r="BK227"/>
  <c r="J218"/>
  <c r="J209"/>
  <c r="J193"/>
  <c r="BK172"/>
  <c r="BK157"/>
  <c r="J151"/>
  <c r="BK141"/>
  <c r="BK240"/>
  <c r="J235"/>
  <c r="J227"/>
  <c r="J201"/>
  <c r="BK182"/>
  <c r="BK159"/>
  <c r="J145"/>
  <c r="J133"/>
  <c r="J187"/>
  <c r="BK175"/>
  <c r="J157"/>
  <c r="J141"/>
  <c r="J347" i="3"/>
  <c r="BK325"/>
  <c r="BK310"/>
  <c r="BK298"/>
  <c r="J266"/>
  <c r="J246"/>
  <c r="BK228"/>
  <c r="J214"/>
  <c r="J209"/>
  <c r="J171"/>
  <c r="J260"/>
  <c r="J304"/>
  <c r="BK288"/>
  <c r="J276"/>
  <c r="J242"/>
  <c r="J216"/>
  <c r="BK207"/>
  <c r="BK200"/>
  <c r="J196"/>
  <c r="J184"/>
  <c r="BK177"/>
  <c r="J167"/>
  <c r="J157"/>
  <c r="J143"/>
  <c r="J141"/>
  <c r="BK131"/>
  <c r="J344"/>
  <c r="BK330"/>
  <c r="J319"/>
  <c r="BK304"/>
  <c r="BK292"/>
  <c r="BK290"/>
  <c r="J282"/>
  <c r="BK276"/>
  <c r="J268"/>
  <c r="BK252"/>
  <c r="BK244"/>
  <c r="BK237"/>
  <c r="BK224"/>
  <c r="J220"/>
  <c r="BK209"/>
  <c r="J188"/>
  <c r="J169"/>
  <c r="BK145"/>
  <c r="J131"/>
  <c r="BK139" i="4"/>
  <c r="J125"/>
  <c r="J121"/>
  <c r="BK135"/>
  <c r="BK141"/>
  <c r="BK129"/>
  <c r="BK145"/>
  <c r="J135"/>
  <c r="BK127"/>
  <c r="BK218" i="2"/>
  <c r="J207"/>
  <c r="BK201"/>
  <c r="J191"/>
  <c r="BK185"/>
  <c r="BK169"/>
  <c r="J159"/>
  <c r="J240"/>
  <c r="BK232"/>
  <c r="BK225"/>
  <c r="J216"/>
  <c r="BK205"/>
  <c r="J195"/>
  <c r="J175"/>
  <c r="BK166"/>
  <c r="BK155"/>
  <c r="J147"/>
  <c r="AS94" i="1"/>
  <c r="J221" i="2"/>
  <c r="BK211"/>
  <c r="BK187"/>
  <c r="BK161"/>
  <c r="J149"/>
  <c r="BK135"/>
  <c r="BK216"/>
  <c r="J180"/>
  <c r="J161"/>
  <c r="BK147"/>
  <c r="BK352" i="3"/>
  <c r="BK327"/>
  <c r="BK312"/>
  <c r="BK306"/>
  <c r="J296"/>
  <c r="BK282"/>
  <c r="BK256"/>
  <c r="BK248"/>
  <c r="J232"/>
  <c r="BK222"/>
  <c r="BK211"/>
  <c r="J207"/>
  <c r="BK198"/>
  <c r="BK192"/>
  <c r="BK190"/>
  <c r="J165"/>
  <c r="J149"/>
  <c r="BK141"/>
  <c r="BK139"/>
  <c r="BK349"/>
  <c r="J339"/>
  <c r="J325"/>
  <c r="J321"/>
  <c r="J314"/>
  <c r="BK302"/>
  <c r="J290"/>
  <c r="J284"/>
  <c r="BK270"/>
  <c r="BK258"/>
  <c r="J237"/>
  <c r="J234"/>
  <c r="J230"/>
  <c r="BK226"/>
  <c r="BK218"/>
  <c r="J211"/>
  <c r="J203"/>
  <c r="J182"/>
  <c r="BK171"/>
  <c r="BK161"/>
  <c r="J145"/>
  <c r="J135"/>
  <c r="J352"/>
  <c r="J330"/>
  <c r="J327"/>
  <c r="BK314"/>
  <c r="BK296"/>
  <c r="J292"/>
  <c r="BK278"/>
  <c r="BK266"/>
  <c r="J258"/>
  <c r="J252"/>
  <c r="BK205"/>
  <c r="J192"/>
  <c r="BK182"/>
  <c r="J173"/>
  <c r="BK165"/>
  <c r="J139"/>
  <c r="J349"/>
  <c r="BK334"/>
  <c r="BK321"/>
  <c r="J312"/>
  <c r="J302"/>
  <c r="BK286"/>
  <c r="BK280"/>
  <c r="BK274"/>
  <c r="J270"/>
  <c r="J256"/>
  <c r="BK246"/>
  <c r="BK239"/>
  <c r="BK230"/>
  <c r="J190"/>
  <c r="BK143"/>
  <c r="J137" i="4"/>
  <c r="J141"/>
  <c r="BK121"/>
  <c r="BK143"/>
  <c r="BK131"/>
  <c r="J147"/>
  <c r="J139"/>
  <c r="J131"/>
  <c r="BK125"/>
  <c r="BK209" i="2"/>
  <c r="J205"/>
  <c r="BK199"/>
  <c r="BK195"/>
  <c r="J182"/>
  <c r="J166"/>
  <c r="BK133"/>
  <c r="BK235"/>
  <c r="J230"/>
  <c r="BK221"/>
  <c r="BK213"/>
  <c r="J203"/>
  <c r="BK191"/>
  <c r="BK163"/>
  <c r="J153"/>
  <c r="BK145"/>
  <c r="BK139"/>
  <c r="BK238"/>
  <c r="BK230"/>
  <c r="J225"/>
  <c r="BK197"/>
  <c r="BK180"/>
  <c r="BK153"/>
  <c r="J139"/>
  <c r="J213"/>
  <c r="J199"/>
  <c r="J185"/>
  <c r="J172"/>
  <c r="BK151"/>
  <c r="BK137"/>
  <c r="BK344" i="3"/>
  <c r="BK317"/>
  <c r="BK308"/>
  <c r="BK300"/>
  <c r="J294"/>
  <c r="J274"/>
  <c r="BK254"/>
  <c r="J239"/>
  <c r="J226"/>
  <c r="BK220"/>
  <c r="J200"/>
  <c r="BK196"/>
  <c r="J177"/>
  <c r="BK167"/>
  <c r="BK157"/>
  <c r="BK135"/>
  <c r="J341"/>
  <c r="J336"/>
  <c r="BK323"/>
  <c r="J308"/>
  <c r="J298"/>
  <c r="J288"/>
  <c r="BK272"/>
  <c r="BK262"/>
  <c r="J244"/>
  <c r="BK232"/>
  <c r="J228"/>
  <c r="J224"/>
  <c r="BK216"/>
  <c r="J205"/>
  <c r="BK194"/>
  <c r="BK184"/>
  <c r="BK173"/>
  <c r="J153"/>
  <c r="BK137"/>
  <c r="J133"/>
  <c r="BK336"/>
  <c r="J334"/>
  <c r="J317"/>
  <c r="J306"/>
  <c r="BK294"/>
  <c r="J286"/>
  <c r="BK268"/>
  <c r="BK264"/>
  <c r="BK260"/>
  <c r="J248"/>
  <c r="BK214"/>
  <c r="BK203"/>
  <c r="J198"/>
  <c r="BK188"/>
  <c r="J180"/>
  <c r="BK169"/>
  <c r="J161"/>
  <c r="BK153"/>
  <c r="BK133"/>
  <c r="BK347"/>
  <c r="BK341"/>
  <c r="J323"/>
  <c r="J310"/>
  <c r="J300"/>
  <c r="BK284"/>
  <c r="J278"/>
  <c r="J272"/>
  <c r="J264"/>
  <c r="BK250"/>
  <c r="BK242"/>
  <c r="BK234"/>
  <c r="J222"/>
  <c r="J218"/>
  <c r="J194"/>
  <c r="BK180"/>
  <c r="BK149"/>
  <c r="J137"/>
  <c r="BK147" i="4"/>
  <c r="BK123"/>
  <c r="BK137"/>
  <c r="J123"/>
  <c r="J145"/>
  <c r="J133"/>
  <c r="J127"/>
  <c r="J143"/>
  <c r="BK133"/>
  <c r="J129"/>
  <c r="J232" i="2"/>
  <c r="J189"/>
  <c r="J177"/>
  <c r="J155"/>
  <c r="J137"/>
  <c r="BK131"/>
  <c r="BK207"/>
  <c r="BK193"/>
  <c r="J169"/>
  <c r="BK149"/>
  <c r="J131"/>
  <c r="BK339" i="3"/>
  <c r="BK319"/>
  <c r="J280"/>
  <c r="J262"/>
  <c r="J254"/>
  <c r="J250"/>
  <c r="T130" i="2" l="1"/>
  <c r="P174"/>
  <c r="P179"/>
  <c r="BK220"/>
  <c r="J220"/>
  <c r="J104" s="1"/>
  <c r="BK229"/>
  <c r="J229" s="1"/>
  <c r="J105" s="1"/>
  <c r="R237"/>
  <c r="R236" s="1"/>
  <c r="BK130" i="3"/>
  <c r="J130"/>
  <c r="J97" s="1"/>
  <c r="BK179"/>
  <c r="J179" s="1"/>
  <c r="J98" s="1"/>
  <c r="T179"/>
  <c r="R183"/>
  <c r="R202"/>
  <c r="P213"/>
  <c r="R329"/>
  <c r="R316" s="1"/>
  <c r="T338"/>
  <c r="P346"/>
  <c r="P345" s="1"/>
  <c r="BK120" i="4"/>
  <c r="BK119" s="1"/>
  <c r="J119" s="1"/>
  <c r="J97" s="1"/>
  <c r="R130" i="2"/>
  <c r="R174"/>
  <c r="T179"/>
  <c r="T220"/>
  <c r="T215"/>
  <c r="R229"/>
  <c r="T237"/>
  <c r="T236" s="1"/>
  <c r="T130" i="3"/>
  <c r="P183"/>
  <c r="P202"/>
  <c r="BK213"/>
  <c r="J213" s="1"/>
  <c r="J101" s="1"/>
  <c r="BK329"/>
  <c r="J329" s="1"/>
  <c r="J103" s="1"/>
  <c r="BK338"/>
  <c r="J338"/>
  <c r="J104" s="1"/>
  <c r="BK346"/>
  <c r="J346" s="1"/>
  <c r="J107" s="1"/>
  <c r="R120" i="4"/>
  <c r="R119" s="1"/>
  <c r="R118" s="1"/>
  <c r="P130" i="2"/>
  <c r="BK174"/>
  <c r="J174" s="1"/>
  <c r="J101" s="1"/>
  <c r="BK179"/>
  <c r="J179" s="1"/>
  <c r="J102" s="1"/>
  <c r="P220"/>
  <c r="P215"/>
  <c r="P229"/>
  <c r="BK237"/>
  <c r="J237" s="1"/>
  <c r="J108" s="1"/>
  <c r="P130" i="3"/>
  <c r="P179"/>
  <c r="BK183"/>
  <c r="J183"/>
  <c r="J99" s="1"/>
  <c r="BK202"/>
  <c r="J202" s="1"/>
  <c r="J100" s="1"/>
  <c r="T213"/>
  <c r="P329"/>
  <c r="P316" s="1"/>
  <c r="P338"/>
  <c r="T346"/>
  <c r="T345" s="1"/>
  <c r="P120" i="4"/>
  <c r="P119"/>
  <c r="P118" s="1"/>
  <c r="AU97" i="1" s="1"/>
  <c r="BK130" i="2"/>
  <c r="J130"/>
  <c r="J97" s="1"/>
  <c r="T174"/>
  <c r="R179"/>
  <c r="R220"/>
  <c r="R215" s="1"/>
  <c r="T229"/>
  <c r="P237"/>
  <c r="P236"/>
  <c r="R130" i="3"/>
  <c r="R179"/>
  <c r="T183"/>
  <c r="T202"/>
  <c r="R213"/>
  <c r="T329"/>
  <c r="T316" s="1"/>
  <c r="R338"/>
  <c r="R346"/>
  <c r="R345" s="1"/>
  <c r="T120" i="4"/>
  <c r="T119"/>
  <c r="T118" s="1"/>
  <c r="BK215" i="2"/>
  <c r="J215" s="1"/>
  <c r="J103" s="1"/>
  <c r="BK234"/>
  <c r="J234" s="1"/>
  <c r="J106" s="1"/>
  <c r="BK316" i="3"/>
  <c r="J316" s="1"/>
  <c r="J102" s="1"/>
  <c r="BK343"/>
  <c r="J343"/>
  <c r="J105" s="1"/>
  <c r="BK351"/>
  <c r="J351" s="1"/>
  <c r="J108" s="1"/>
  <c r="BK165" i="2"/>
  <c r="J165" s="1"/>
  <c r="J98" s="1"/>
  <c r="BK168"/>
  <c r="J168" s="1"/>
  <c r="J99" s="1"/>
  <c r="BK171"/>
  <c r="J171"/>
  <c r="J100" s="1"/>
  <c r="F115" i="4"/>
  <c r="BE129"/>
  <c r="BE139"/>
  <c r="BE121"/>
  <c r="BE123"/>
  <c r="BE133"/>
  <c r="BE135"/>
  <c r="BE137"/>
  <c r="BE147"/>
  <c r="E108"/>
  <c r="BE131"/>
  <c r="J89"/>
  <c r="BE125"/>
  <c r="BE127"/>
  <c r="BE141"/>
  <c r="BE143"/>
  <c r="BE145"/>
  <c r="J122" i="3"/>
  <c r="BE133"/>
  <c r="BE139"/>
  <c r="BE161"/>
  <c r="BE165"/>
  <c r="BE171"/>
  <c r="BE173"/>
  <c r="BE188"/>
  <c r="BE194"/>
  <c r="BE198"/>
  <c r="BE200"/>
  <c r="BE203"/>
  <c r="BE205"/>
  <c r="BE211"/>
  <c r="BE214"/>
  <c r="BE226"/>
  <c r="BE228"/>
  <c r="BE254"/>
  <c r="BE256"/>
  <c r="BE262"/>
  <c r="BE294"/>
  <c r="BE312"/>
  <c r="BE323"/>
  <c r="BE325"/>
  <c r="BE336"/>
  <c r="BE344"/>
  <c r="E84"/>
  <c r="BE135"/>
  <c r="BE137"/>
  <c r="BE143"/>
  <c r="BE153"/>
  <c r="BE184"/>
  <c r="BE192"/>
  <c r="BE209"/>
  <c r="BE222"/>
  <c r="BE230"/>
  <c r="BE232"/>
  <c r="BE234"/>
  <c r="BE237"/>
  <c r="BE239"/>
  <c r="BE242"/>
  <c r="BE244"/>
  <c r="BE282"/>
  <c r="BE300"/>
  <c r="BE308"/>
  <c r="BE310"/>
  <c r="BE321"/>
  <c r="BE339"/>
  <c r="BE341"/>
  <c r="BE349"/>
  <c r="F91"/>
  <c r="BE149"/>
  <c r="BE157"/>
  <c r="BE167"/>
  <c r="BE169"/>
  <c r="BE180"/>
  <c r="BE182"/>
  <c r="BE190"/>
  <c r="BE196"/>
  <c r="BE207"/>
  <c r="BE220"/>
  <c r="BE246"/>
  <c r="BE248"/>
  <c r="BE252"/>
  <c r="BE264"/>
  <c r="BE266"/>
  <c r="BE274"/>
  <c r="BE278"/>
  <c r="BE292"/>
  <c r="BE296"/>
  <c r="BE298"/>
  <c r="BE304"/>
  <c r="BE306"/>
  <c r="BE314"/>
  <c r="BE317"/>
  <c r="BE319"/>
  <c r="BE327"/>
  <c r="BE330"/>
  <c r="BE347"/>
  <c r="BE352"/>
  <c r="BE131"/>
  <c r="BE141"/>
  <c r="BE145"/>
  <c r="BE177"/>
  <c r="BE216"/>
  <c r="BE218"/>
  <c r="BE224"/>
  <c r="BE250"/>
  <c r="BE258"/>
  <c r="BE260"/>
  <c r="BE268"/>
  <c r="BE270"/>
  <c r="BE272"/>
  <c r="BE276"/>
  <c r="BE280"/>
  <c r="BE284"/>
  <c r="BE286"/>
  <c r="BE288"/>
  <c r="BE290"/>
  <c r="BE302"/>
  <c r="BE334"/>
  <c r="F91" i="2"/>
  <c r="BE131"/>
  <c r="BE133"/>
  <c r="BE139"/>
  <c r="BE153"/>
  <c r="BE157"/>
  <c r="BE159"/>
  <c r="BE161"/>
  <c r="BE163"/>
  <c r="BE182"/>
  <c r="BE187"/>
  <c r="BE189"/>
  <c r="BE195"/>
  <c r="BE197"/>
  <c r="BE199"/>
  <c r="E84"/>
  <c r="BE141"/>
  <c r="BE166"/>
  <c r="BE169"/>
  <c r="BE175"/>
  <c r="BE191"/>
  <c r="BE201"/>
  <c r="BE207"/>
  <c r="BE211"/>
  <c r="BE213"/>
  <c r="BE221"/>
  <c r="BE227"/>
  <c r="BE240"/>
  <c r="BE177"/>
  <c r="BE180"/>
  <c r="BE193"/>
  <c r="BE205"/>
  <c r="BE209"/>
  <c r="BE218"/>
  <c r="BE225"/>
  <c r="BE230"/>
  <c r="BE232"/>
  <c r="BE235"/>
  <c r="BE238"/>
  <c r="J88"/>
  <c r="BE135"/>
  <c r="BE137"/>
  <c r="BE145"/>
  <c r="BE147"/>
  <c r="BE149"/>
  <c r="BE151"/>
  <c r="BE155"/>
  <c r="BE172"/>
  <c r="BE185"/>
  <c r="BE203"/>
  <c r="BE216"/>
  <c r="F34"/>
  <c r="BA95" i="1"/>
  <c r="F35" i="2"/>
  <c r="BB95" i="1" s="1"/>
  <c r="F34" i="3"/>
  <c r="BA96" i="1"/>
  <c r="F35" i="4"/>
  <c r="BB97" i="1" s="1"/>
  <c r="F37" i="4"/>
  <c r="BD97" i="1"/>
  <c r="J34" i="2"/>
  <c r="AW95" i="1" s="1"/>
  <c r="F37" i="3"/>
  <c r="BD96" i="1"/>
  <c r="F36" i="3"/>
  <c r="BC96" i="1" s="1"/>
  <c r="F36" i="2"/>
  <c r="BC95" i="1"/>
  <c r="F35" i="3"/>
  <c r="BB96" i="1" s="1"/>
  <c r="F36" i="4"/>
  <c r="BC97" i="1"/>
  <c r="F37" i="2"/>
  <c r="BD95" i="1" s="1"/>
  <c r="J34" i="3"/>
  <c r="AW96" i="1"/>
  <c r="J34" i="4"/>
  <c r="AW97" i="1" s="1"/>
  <c r="F34" i="4"/>
  <c r="BA97" i="1"/>
  <c r="T129" i="3" l="1"/>
  <c r="T128" s="1"/>
  <c r="R129"/>
  <c r="R128" s="1"/>
  <c r="P129" i="2"/>
  <c r="P128" s="1"/>
  <c r="AU95" i="1" s="1"/>
  <c r="R129" i="2"/>
  <c r="R128"/>
  <c r="P129" i="3"/>
  <c r="P128" s="1"/>
  <c r="AU96" i="1" s="1"/>
  <c r="T129" i="2"/>
  <c r="T128" s="1"/>
  <c r="BK236"/>
  <c r="J236" s="1"/>
  <c r="J107" s="1"/>
  <c r="J120" i="4"/>
  <c r="J98" s="1"/>
  <c r="BK129" i="3"/>
  <c r="J129"/>
  <c r="J96" s="1"/>
  <c r="BK129" i="2"/>
  <c r="BK128" s="1"/>
  <c r="J128" s="1"/>
  <c r="J30" s="1"/>
  <c r="AG95" i="1" s="1"/>
  <c r="BK345" i="3"/>
  <c r="J345" s="1"/>
  <c r="J106" s="1"/>
  <c r="BK118" i="4"/>
  <c r="J118" s="1"/>
  <c r="J96" s="1"/>
  <c r="J33" i="3"/>
  <c r="AV96" i="1"/>
  <c r="AT96" s="1"/>
  <c r="F33" i="2"/>
  <c r="AZ95" i="1"/>
  <c r="F33" i="4"/>
  <c r="AZ97" i="1" s="1"/>
  <c r="BA94"/>
  <c r="AW94"/>
  <c r="AK30"/>
  <c r="BC94"/>
  <c r="AY94" s="1"/>
  <c r="F33" i="3"/>
  <c r="AZ96" i="1" s="1"/>
  <c r="J33" i="2"/>
  <c r="AV95" i="1"/>
  <c r="AT95" s="1"/>
  <c r="BB94"/>
  <c r="AX94"/>
  <c r="BD94"/>
  <c r="W33" s="1"/>
  <c r="J33" i="4"/>
  <c r="AV97" i="1"/>
  <c r="AT97" s="1"/>
  <c r="AN95" l="1"/>
  <c r="J95" i="2"/>
  <c r="J129"/>
  <c r="J96" s="1"/>
  <c r="BK128" i="3"/>
  <c r="J128" s="1"/>
  <c r="J95" s="1"/>
  <c r="J39" i="2"/>
  <c r="AU94" i="1"/>
  <c r="J30" i="4"/>
  <c r="AG97" i="1" s="1"/>
  <c r="AZ94"/>
  <c r="W29"/>
  <c r="W32"/>
  <c r="W30"/>
  <c r="W31"/>
  <c r="J39" i="4" l="1"/>
  <c r="AN97" i="1"/>
  <c r="AV94"/>
  <c r="AK29" s="1"/>
  <c r="J30" i="3"/>
  <c r="AG96" i="1" s="1"/>
  <c r="AG94" s="1"/>
  <c r="AK26" s="1"/>
  <c r="J39" i="3" l="1"/>
  <c r="AN96" i="1"/>
  <c r="AK35"/>
  <c r="AT94"/>
  <c r="AN94" l="1"/>
</calcChain>
</file>

<file path=xl/sharedStrings.xml><?xml version="1.0" encoding="utf-8"?>
<sst xmlns="http://schemas.openxmlformats.org/spreadsheetml/2006/main" count="4905" uniqueCount="846">
  <si>
    <t>Export Komplet</t>
  </si>
  <si>
    <t/>
  </si>
  <si>
    <t>2.0</t>
  </si>
  <si>
    <t>ZAMOK</t>
  </si>
  <si>
    <t>False</t>
  </si>
  <si>
    <t>{1929e60e-1239-461e-b92c-3bc2cd933295}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</si>
  <si>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</si>
  <si>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</si>
  <si>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</si>
  <si>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</si>
  <si>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</si>
  <si>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</si>
  <si>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</si>
  <si>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</si>
  <si>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BVCHNVESPALACKEHO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</si>
  <si>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</si>
  <si>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</si>
  <si>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– Charvátská Nová Ves, lokalita ul. Palackého, dopravní a technická infrastruktura</t>
  </si>
  <si>
    <t>KSO:</t>
  </si>
  <si>
    <t>827</t>
  </si>
  <si>
    <t>CC-CZ:</t>
  </si>
  <si>
    <t>222</t>
  </si>
  <si>
    <t>Místo:</t>
  </si>
  <si>
    <t>Břeclav</t>
  </si>
  <si>
    <t>Datum:</t>
  </si>
  <si>
    <t>16. 5. 2023</t>
  </si>
  <si>
    <t>CZ-CPV:</t>
  </si>
  <si>
    <t>45000000-7</t>
  </si>
  <si>
    <t>CZ-CPA:</t>
  </si>
  <si>
    <t>42.2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</si>
  <si>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</si>
  <si>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</si>
  <si>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</si>
  <si>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</si>
  <si>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</si>
  <si>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</si>
  <si>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</si>
  <si>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 xml:space="preserve">Projekce inženýrských sítí s.r.o.- Jiří Třináctý, </t>
  </si>
  <si>
    <t>True</t>
  </si>
  <si>
    <t>Zpracovatel:</t>
  </si>
  <si>
    <t>Projekce inženýrských sítí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</si>
  <si>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</si>
  <si>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</si>
  <si>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</si>
  <si>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</si>
  <si>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</si>
  <si>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</si>
  <si>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</si>
  <si>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</si>
  <si>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</si>
  <si>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</si>
  <si>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</si>
  <si>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</si>
  <si>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</si>
  <si>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</si>
  <si>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</si>
  <si>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</si>
  <si>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</si>
  <si>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</si>
  <si>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</si>
  <si>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</si>
  <si>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</si>
  <si>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</si>
  <si>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</si>
  <si>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</si>
  <si>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</si>
  <si>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</si>
  <si>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</si>
  <si>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</si>
  <si>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</si>
  <si>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</si>
  <si>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</si>
  <si>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</si>
  <si>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</si>
  <si>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</si>
  <si>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</si>
  <si>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</si>
  <si>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</si>
  <si>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</si>
  <si>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</si>
  <si>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</si>
  <si>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</si>
  <si>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</si>
  <si>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</si>
  <si>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</si>
  <si>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</si>
  <si>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</si>
  <si>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</si>
  <si>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Kanalizace</t>
  </si>
  <si>
    <t>STA</t>
  </si>
  <si>
    <t>1</t>
  </si>
  <si>
    <t>{93684acd-3648-473d-8879-60bbd23c5d9e}</t>
  </si>
  <si>
    <t>827 21 1</t>
  </si>
  <si>
    <t>2</t>
  </si>
  <si>
    <t>SO 302</t>
  </si>
  <si>
    <t>Vodovod</t>
  </si>
  <si>
    <t>{5a596d25-8f3f-42e2-b55b-ddca9aa1aea3}</t>
  </si>
  <si>
    <t>827 13 1</t>
  </si>
  <si>
    <t>VRN</t>
  </si>
  <si>
    <t>Vedlejší rozpočtové náklady</t>
  </si>
  <si>
    <t>{9be077d4-504f-4327-b112-cb43f0c471f9}</t>
  </si>
  <si>
    <t>KRYCÍ LIST SOUPISU PRACÍ</t>
  </si>
  <si>
    <t>Objekt:</t>
  </si>
  <si>
    <t>SO 301 - Kanalizace</t>
  </si>
  <si>
    <t>22231</t>
  </si>
  <si>
    <t>42.21.12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</si>
  <si>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</si>
  <si>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</si>
  <si>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</si>
  <si>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</si>
  <si>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</si>
  <si>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</si>
  <si>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</si>
  <si>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</si>
  <si>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</si>
  <si>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</si>
  <si>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</si>
  <si>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</si>
  <si>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</si>
  <si>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</si>
  <si>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</si>
  <si>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</si>
  <si>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</si>
  <si>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</si>
  <si>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</si>
  <si>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</si>
  <si>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</si>
  <si>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</si>
  <si>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</si>
  <si>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</si>
  <si>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</si>
  <si>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</si>
  <si>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</si>
  <si>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</si>
  <si>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</si>
  <si>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</si>
  <si>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</si>
  <si>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</si>
  <si>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</si>
  <si>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</si>
  <si>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</si>
  <si>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</si>
  <si>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</si>
  <si>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</si>
  <si>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</si>
  <si>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CS ÚRS 2023 01</t>
  </si>
  <si>
    <t>4</t>
  </si>
  <si>
    <t>201378815</t>
  </si>
  <si>
    <t>VV</t>
  </si>
  <si>
    <t>195,00*1,20 "podklad pod plochami z asf. recyklátu "</t>
  </si>
  <si>
    <t>113107242</t>
  </si>
  <si>
    <t>Odstranění asfaltu / asf.recyklátu tl přes 50 do 100 mm strojně pl přes 200 m2</t>
  </si>
  <si>
    <t>-1929599318</t>
  </si>
  <si>
    <t>195,00*1,20 "plochy s porušeným asf.krytem a krytemz  asf. recyklátu"</t>
  </si>
  <si>
    <t>3</t>
  </si>
  <si>
    <t>115101202</t>
  </si>
  <si>
    <t>Čerpání vody na dopravní výšku do 10 m průměrný přítok přes 500 do 1 000 l/min</t>
  </si>
  <si>
    <t>hod</t>
  </si>
  <si>
    <t>-884941675</t>
  </si>
  <si>
    <t>10*24 "výtlak z ČS "</t>
  </si>
  <si>
    <t>115101301</t>
  </si>
  <si>
    <t>Pohotovost čerpací soupravy pro dopravní výšku do 10 m přítok do 500 l/min</t>
  </si>
  <si>
    <t>den</t>
  </si>
  <si>
    <t>-2003160752</t>
  </si>
  <si>
    <t>10</t>
  </si>
  <si>
    <t>5</t>
  </si>
  <si>
    <t>119001421</t>
  </si>
  <si>
    <t>Dočasné zajištění kabelů a kabelových tratí ze do3 volně ložených kabelů</t>
  </si>
  <si>
    <t>m</t>
  </si>
  <si>
    <t>-1417636945</t>
  </si>
  <si>
    <t xml:space="preserve">1,5 "2ks el.kabelů NN-jedno křížení" </t>
  </si>
  <si>
    <t>6</t>
  </si>
  <si>
    <t>129001101</t>
  </si>
  <si>
    <t>Příplatek za ztížení odkopávky nebo prokopávky v blízkosti inženýrských sítí</t>
  </si>
  <si>
    <t>m3</t>
  </si>
  <si>
    <t>1734745798</t>
  </si>
  <si>
    <t>2,00*2,00*1,20*1 "v místě křížení s vodovodem"</t>
  </si>
  <si>
    <t>2,00*2,00*1,20*1 "kolem el. kabelů"</t>
  </si>
  <si>
    <t>Součet</t>
  </si>
  <si>
    <t>7</t>
  </si>
  <si>
    <t>132254204</t>
  </si>
  <si>
    <t>Hloubení zapažených rýh š do 2000 mm v hornině třídy těžitelnosti I skupiny 3 objem do 500 m3</t>
  </si>
  <si>
    <t>366398206</t>
  </si>
  <si>
    <t>373,62 "viz. kubaturové listy"</t>
  </si>
  <si>
    <t>8</t>
  </si>
  <si>
    <t>151811132</t>
  </si>
  <si>
    <t>Osazení pažicího boxu hl výkopu do 4 m š přes 1,2 do 2,5 m</t>
  </si>
  <si>
    <t>-1886359614</t>
  </si>
  <si>
    <t>641,02 " viz. kubaturové listy"</t>
  </si>
  <si>
    <t>9</t>
  </si>
  <si>
    <t>151811232</t>
  </si>
  <si>
    <t>Odstranění pažicího boxu hl výkopu do 4 m š přes 1,2 do 2,5 m</t>
  </si>
  <si>
    <t>-380763329</t>
  </si>
  <si>
    <t>641,02</t>
  </si>
  <si>
    <t>162751113</t>
  </si>
  <si>
    <t>Vodorovné přemístění přes 5 000 do 6000 m výkopku/sypaniny z horniny třídy těžitelnosti I skupiny 1 až 3</t>
  </si>
  <si>
    <t>-215975176</t>
  </si>
  <si>
    <t>373,62</t>
  </si>
  <si>
    <t>11</t>
  </si>
  <si>
    <t>171201231</t>
  </si>
  <si>
    <t xml:space="preserve">Poplatek za uložení zeminy a kamení na recyklační skládce (skládkovné) </t>
  </si>
  <si>
    <t>t</t>
  </si>
  <si>
    <t>1883512319</t>
  </si>
  <si>
    <t>373,62*2,00</t>
  </si>
  <si>
    <t>12</t>
  </si>
  <si>
    <t>171251101</t>
  </si>
  <si>
    <t>Uložení sypaniny do násypů nezhutněných strojně</t>
  </si>
  <si>
    <t>-157809601</t>
  </si>
  <si>
    <t>13</t>
  </si>
  <si>
    <t>174151101</t>
  </si>
  <si>
    <t>Zásyp jam, šachet rýh nebo kolem objektů sypaninou se zhutněním</t>
  </si>
  <si>
    <t>-654765860</t>
  </si>
  <si>
    <t>373,62-31,746-70,371-17,46 " viz. kubaturové listy-lože-obsyp-objem potrubí"</t>
  </si>
  <si>
    <t>14</t>
  </si>
  <si>
    <t>M</t>
  </si>
  <si>
    <t>58331200</t>
  </si>
  <si>
    <t>štěrkopísek netříděný</t>
  </si>
  <si>
    <t>-764827480</t>
  </si>
  <si>
    <t>254,043*2,00</t>
  </si>
  <si>
    <t>175151101</t>
  </si>
  <si>
    <t>Obsypání potrubí strojně sypaninou bez prohození, uloženou do 3 m</t>
  </si>
  <si>
    <t>-777940927</t>
  </si>
  <si>
    <t xml:space="preserve">(0,415*1,10*192,40)-17,46 </t>
  </si>
  <si>
    <t>16</t>
  </si>
  <si>
    <t>58337303</t>
  </si>
  <si>
    <t>štěrkopísek frakce 0/8</t>
  </si>
  <si>
    <t>244801578</t>
  </si>
  <si>
    <t>70,37*2,00</t>
  </si>
  <si>
    <t>Zakládání</t>
  </si>
  <si>
    <t>17</t>
  </si>
  <si>
    <t>212752111</t>
  </si>
  <si>
    <t>Trativod z drenážních trubek korugovaných PE-HD SN 4 perforace 220° včetně lože otevřený výkop DN 100 pro liniové stavby</t>
  </si>
  <si>
    <t>1627182738</t>
  </si>
  <si>
    <t>192,40</t>
  </si>
  <si>
    <t>Svislé a kompletní konstrukce</t>
  </si>
  <si>
    <t>18</t>
  </si>
  <si>
    <t>358315114</t>
  </si>
  <si>
    <t>Bourání stoky kompletní nebo vybourání otvorů z prostého betonu plochy do 4 m2</t>
  </si>
  <si>
    <t>-1011350411</t>
  </si>
  <si>
    <t>(3,14*0,20*0,20)*0,20 "otvor pro zaústění potrubí do stávající šachty"</t>
  </si>
  <si>
    <t>Vodorovné konstrukce</t>
  </si>
  <si>
    <t>19</t>
  </si>
  <si>
    <t>451572111</t>
  </si>
  <si>
    <t>Lože pod potrubí otevřený výkop z kameniva drobného těženého</t>
  </si>
  <si>
    <t>-452353378</t>
  </si>
  <si>
    <t xml:space="preserve">192,40*1,10*0,15 </t>
  </si>
  <si>
    <t>Komunikace</t>
  </si>
  <si>
    <t>20</t>
  </si>
  <si>
    <t>564851111</t>
  </si>
  <si>
    <t>Podklad ze štěrkodrtě ŠD plochy přes 100 m2 tl 150 mm</t>
  </si>
  <si>
    <t>991779111</t>
  </si>
  <si>
    <t>195,00*1,20</t>
  </si>
  <si>
    <t>564931412</t>
  </si>
  <si>
    <t>Povrch z asfaltového recyklátu plochy přes 100 m2 tl 100 mm</t>
  </si>
  <si>
    <t>755132024</t>
  </si>
  <si>
    <t>Trubní vedení</t>
  </si>
  <si>
    <t>22</t>
  </si>
  <si>
    <t>871373121</t>
  </si>
  <si>
    <t>Montáž kanalizačního potrubí z PVC těsněné gumovým kroužkem otevřený výkop sklon do 20 % DN 315</t>
  </si>
  <si>
    <t>-772063490</t>
  </si>
  <si>
    <t>23</t>
  </si>
  <si>
    <t>28611182</t>
  </si>
  <si>
    <t>trubka kanalizační PVC DN 315x6000mm SN12</t>
  </si>
  <si>
    <t>17432741</t>
  </si>
  <si>
    <t>192,4*1,03 'Přepočtené koeficientem množství</t>
  </si>
  <si>
    <t>24</t>
  </si>
  <si>
    <t>892381111</t>
  </si>
  <si>
    <t>Tlaková zkouška vodou potrubí DN 250, DN 300 nebo 350</t>
  </si>
  <si>
    <t>2044219961</t>
  </si>
  <si>
    <t>25</t>
  </si>
  <si>
    <t>894411121</t>
  </si>
  <si>
    <t>Zřízení šachet kanalizačních z betonových dílců na potrubí DN přes 200 do 300 dno beton tř. C 25/30</t>
  </si>
  <si>
    <t>kus</t>
  </si>
  <si>
    <t>2144563366</t>
  </si>
  <si>
    <t>4 "viz PD"</t>
  </si>
  <si>
    <t>26</t>
  </si>
  <si>
    <t>59224337</t>
  </si>
  <si>
    <t>dno betonové šachty kanalizační přímé 100x60x40cm</t>
  </si>
  <si>
    <t>-792745776</t>
  </si>
  <si>
    <t>27</t>
  </si>
  <si>
    <t>59224416</t>
  </si>
  <si>
    <t>skruž betonové šachty DN 1000 kanalizační 100x25x10cm, stupadla poplastovaná</t>
  </si>
  <si>
    <t>-1084743905</t>
  </si>
  <si>
    <t>1 "viz PD"</t>
  </si>
  <si>
    <t>28</t>
  </si>
  <si>
    <t>59224418</t>
  </si>
  <si>
    <t>skruž betonové šachty DN 1000 kanalizační 100x50x10cm, stupadla poplastovaná</t>
  </si>
  <si>
    <t>760162843</t>
  </si>
  <si>
    <t>1"viz PD"</t>
  </si>
  <si>
    <t>29</t>
  </si>
  <si>
    <t>59224420</t>
  </si>
  <si>
    <t>skruž betonové šachty DN 1000 kanalizační 100x100x10cm, stupadla poplastovaná</t>
  </si>
  <si>
    <t>-13414342</t>
  </si>
  <si>
    <t>2 "viz.PD"</t>
  </si>
  <si>
    <t>30</t>
  </si>
  <si>
    <t>59224075</t>
  </si>
  <si>
    <t>deska betonová zákrytová k ukončení šachet 1000/625x200mm</t>
  </si>
  <si>
    <t>-1771281557</t>
  </si>
  <si>
    <t>4"viz.PD"</t>
  </si>
  <si>
    <t>31</t>
  </si>
  <si>
    <t>59224184</t>
  </si>
  <si>
    <t>prstenec šachtový vyrovnávací betonový 625x120x40mm</t>
  </si>
  <si>
    <t>1221145393</t>
  </si>
  <si>
    <t>1 "viz.PD"</t>
  </si>
  <si>
    <t>32</t>
  </si>
  <si>
    <t>59224185</t>
  </si>
  <si>
    <t>prstenec šachtový vyrovnávací betonový 625x120x60mm</t>
  </si>
  <si>
    <t>-880625869</t>
  </si>
  <si>
    <t>33</t>
  </si>
  <si>
    <t>59224176</t>
  </si>
  <si>
    <t>prstenec šachtový vyrovnávací betonový 625x120x80mm</t>
  </si>
  <si>
    <t>-456420683</t>
  </si>
  <si>
    <t>34</t>
  </si>
  <si>
    <t>59224187</t>
  </si>
  <si>
    <t>prstenec šachtový vyrovnávací betonový 625x120x100mm</t>
  </si>
  <si>
    <t>-1553761775</t>
  </si>
  <si>
    <t>35</t>
  </si>
  <si>
    <t>59224188</t>
  </si>
  <si>
    <t>prstenec šachtový vyrovnávací betonový 625x120x120mm</t>
  </si>
  <si>
    <t>25774406</t>
  </si>
  <si>
    <t>36</t>
  </si>
  <si>
    <t>59224348</t>
  </si>
  <si>
    <t>těsnění elastomerové pro spojení šachetních dílů DN 1000</t>
  </si>
  <si>
    <t>1048593995</t>
  </si>
  <si>
    <t>8 "viz.PD"</t>
  </si>
  <si>
    <t>37</t>
  </si>
  <si>
    <t>899104112</t>
  </si>
  <si>
    <t>Osazení poklopů litinových nebo ocelových včetně rámů pro třídu zatížení D400, E600</t>
  </si>
  <si>
    <t>-421090136</t>
  </si>
  <si>
    <t>4"viz PD"</t>
  </si>
  <si>
    <t>38</t>
  </si>
  <si>
    <t>55241003</t>
  </si>
  <si>
    <t>poklop kanalizační betonový, litinový rám 160mm, D 400 bez odvětrání</t>
  </si>
  <si>
    <t>-1181591198</t>
  </si>
  <si>
    <t>Ostatní konstrukce a práce-bourání</t>
  </si>
  <si>
    <t>39</t>
  </si>
  <si>
    <t>919731123</t>
  </si>
  <si>
    <t>Zarovnání styčné plochy podkladu nebo krytu živičného tl do 200 mm</t>
  </si>
  <si>
    <t>CS ÚRS 2013 01</t>
  </si>
  <si>
    <t>-1966160018</t>
  </si>
  <si>
    <t>80,00*2</t>
  </si>
  <si>
    <t>40</t>
  </si>
  <si>
    <t>919735113</t>
  </si>
  <si>
    <t>Řezání stávajícího živičného krytu hl přes 100 do 150 mm</t>
  </si>
  <si>
    <t>812207326</t>
  </si>
  <si>
    <t>99</t>
  </si>
  <si>
    <t>Přesun hmot</t>
  </si>
  <si>
    <t>41</t>
  </si>
  <si>
    <t>997002611</t>
  </si>
  <si>
    <t>Nakládání suti a vybouraných hmot</t>
  </si>
  <si>
    <t>-1277323719</t>
  </si>
  <si>
    <t>234,00*0,30*2,00 "odstraněný podklad z drceného kameniva"</t>
  </si>
  <si>
    <t>234,00*0,15*2,00 "odstraněný asf.recyklát"</t>
  </si>
  <si>
    <t>42</t>
  </si>
  <si>
    <t>997321511</t>
  </si>
  <si>
    <t>Vodorovná doprava suti a vybouraných hmot po suchu do 1 km</t>
  </si>
  <si>
    <t>-628816697</t>
  </si>
  <si>
    <t>210,60</t>
  </si>
  <si>
    <t>43</t>
  </si>
  <si>
    <t>997321519</t>
  </si>
  <si>
    <t xml:space="preserve">Příplatek ZKD 1km vodorovné dopravy suti a vybouraných hmot po suchu </t>
  </si>
  <si>
    <t>241349614</t>
  </si>
  <si>
    <t>210,60*10 "10km"</t>
  </si>
  <si>
    <t>997</t>
  </si>
  <si>
    <t>Přesun sutě</t>
  </si>
  <si>
    <t>44</t>
  </si>
  <si>
    <t>997013871</t>
  </si>
  <si>
    <t>Poplatek za uložení stavebního odpadu na recyklační skládce (skládkovné) směsného stavebního a demoličního kód odpadu 17 09 04</t>
  </si>
  <si>
    <t>-2112277554</t>
  </si>
  <si>
    <t>45</t>
  </si>
  <si>
    <t>997013875</t>
  </si>
  <si>
    <t>Poplatek za uložení stavebního odpadu na recyklační skládce (skládkovné) asfaltového bez obsahu dehtu zatříděného do Katalogu odpadů pod kódem 17 03 02</t>
  </si>
  <si>
    <t>1790970463</t>
  </si>
  <si>
    <t>234,00*0,15*2,00 "odstraněný živičný povrch"</t>
  </si>
  <si>
    <t>998</t>
  </si>
  <si>
    <t>46</t>
  </si>
  <si>
    <t>998276101</t>
  </si>
  <si>
    <t>Přesun hmot pro trubní vedení z trub z plastických hmot otevřený výkop</t>
  </si>
  <si>
    <t>903747230</t>
  </si>
  <si>
    <t>PSV</t>
  </si>
  <si>
    <t>Práce a dodávky PSV</t>
  </si>
  <si>
    <t>711</t>
  </si>
  <si>
    <t>Izolace proti vodě, vlhkosti a plynům</t>
  </si>
  <si>
    <t>47</t>
  </si>
  <si>
    <t>711786166</t>
  </si>
  <si>
    <t xml:space="preserve">Těsnění trubního prostupu přes 200 do 500 mm </t>
  </si>
  <si>
    <t>1901808436</t>
  </si>
  <si>
    <t>1 "zaústění do stávající šachty"</t>
  </si>
  <si>
    <t>48</t>
  </si>
  <si>
    <t>58562017</t>
  </si>
  <si>
    <t>malta zálivková cementová expanzní pro kotvení a vyztužení</t>
  </si>
  <si>
    <t>kg</t>
  </si>
  <si>
    <t>-203856023</t>
  </si>
  <si>
    <t>5,00</t>
  </si>
  <si>
    <t>SO 302 - Vodovod</t>
  </si>
  <si>
    <t>22221</t>
  </si>
  <si>
    <t>M - Práce a dodávky M</t>
  </si>
  <si>
    <t xml:space="preserve">    23-M - Montáže potrubí</t>
  </si>
  <si>
    <t>HZS - Hodinové zúčtovací sazby</t>
  </si>
  <si>
    <t>113106121</t>
  </si>
  <si>
    <t>Rozebrání dlažeb z betonových nebo kamenných dlaždic komunikací pro pěší ručně</t>
  </si>
  <si>
    <t>CS ÚRS 2020 01</t>
  </si>
  <si>
    <t>504782678</t>
  </si>
  <si>
    <t>4,00*1,00 "dlažba vjezdu v místě napojení"</t>
  </si>
  <si>
    <t>-1149126432</t>
  </si>
  <si>
    <t>(138,50+48,00)*1,10 "podklad pod plochami z asf. recyklátu "</t>
  </si>
  <si>
    <t>524923266</t>
  </si>
  <si>
    <t>(138,50+48,00)*1,10"plochy s porušeným asf.krytem a krytemz  asf. recyklátu"</t>
  </si>
  <si>
    <t>113201112</t>
  </si>
  <si>
    <t>Vytrhání obrub silničních ležatých</t>
  </si>
  <si>
    <t>2048308331</t>
  </si>
  <si>
    <t>5,00 "obuby vjezdu v místě napojení"</t>
  </si>
  <si>
    <t>115101201</t>
  </si>
  <si>
    <t>Čerpání vody na dopravní výšku do 10 m průměrný přítok do 500 l/min</t>
  </si>
  <si>
    <t>1269740107</t>
  </si>
  <si>
    <t>10*24 "30 dní"</t>
  </si>
  <si>
    <t>1640387178</t>
  </si>
  <si>
    <t>119001421.1</t>
  </si>
  <si>
    <t>1243511204</t>
  </si>
  <si>
    <t>-847880272</t>
  </si>
  <si>
    <t>-234758498</t>
  </si>
  <si>
    <t>82,53 "přeložka vodovodu, viz. kubatuorvé listy"</t>
  </si>
  <si>
    <t>235,45 "nový úsek, viz. kubatuorvé listy"</t>
  </si>
  <si>
    <t>-1746622717</t>
  </si>
  <si>
    <t>165,05 "přeložka vodovodu, viz. kubatuorvé listy"</t>
  </si>
  <si>
    <t>470,90 "nový úsek, viz. kubatuorvé listy"</t>
  </si>
  <si>
    <t>1522989689</t>
  </si>
  <si>
    <t>1021977785</t>
  </si>
  <si>
    <t>-1434155253</t>
  </si>
  <si>
    <t>317,98*2,00</t>
  </si>
  <si>
    <t>2645895</t>
  </si>
  <si>
    <t>317,98</t>
  </si>
  <si>
    <t>108627899</t>
  </si>
  <si>
    <t>317,98-28,345-74,685-1,320-0,460 "Objem rýh-lože-obsyp-potrubí"</t>
  </si>
  <si>
    <t>-810624912</t>
  </si>
  <si>
    <t>213,170*2,00</t>
  </si>
  <si>
    <t>696191844</t>
  </si>
  <si>
    <t>(48,00*0,410*1,00)-0,46 "přeložka vodovodu"</t>
  </si>
  <si>
    <t>(138,50*0,410*1,00)-1,32 "nový úsek"</t>
  </si>
  <si>
    <t>-1837719769</t>
  </si>
  <si>
    <t>74,685*2,00</t>
  </si>
  <si>
    <t>338171113</t>
  </si>
  <si>
    <t>Osazování sloupků ocelových orientačních do 2 m se zabetonováním včetně tabulek</t>
  </si>
  <si>
    <t>-1547024877</t>
  </si>
  <si>
    <t>55342260</t>
  </si>
  <si>
    <t>sloupek orientační 2000/48x1,5mm s tabulkou</t>
  </si>
  <si>
    <t>-945026277</t>
  </si>
  <si>
    <t>-491995441</t>
  </si>
  <si>
    <t>48,00*1,00*0,1"přeložka vodovodu, viz. kubatuorvé listy"</t>
  </si>
  <si>
    <t>235,45*1,00*0,1"nový úsek, viz. kubatuorvé listy"</t>
  </si>
  <si>
    <t>59213010</t>
  </si>
  <si>
    <t>žlab kabelový betonový k ochraně zemního drátovodného vedení 100x31x26cm</t>
  </si>
  <si>
    <t>919996591</t>
  </si>
  <si>
    <t>1,50*2</t>
  </si>
  <si>
    <t>59213006</t>
  </si>
  <si>
    <t>deska krycí betonová 500x310/210x55mm</t>
  </si>
  <si>
    <t>-322402474</t>
  </si>
  <si>
    <t>451577777</t>
  </si>
  <si>
    <t>Podklad nebo lože pod dlažbu vodorovný nebo do sklonu 1:5 z kameniva těženého tl přes 30 do 100 mm</t>
  </si>
  <si>
    <t>-76164522</t>
  </si>
  <si>
    <t>4,00*1,00"od dlažbu vjezdu v místě napojení"</t>
  </si>
  <si>
    <t>452111141</t>
  </si>
  <si>
    <t>Osazení betonových kabelových žlabů a krycích desek</t>
  </si>
  <si>
    <t>-870609314</t>
  </si>
  <si>
    <t>3+6</t>
  </si>
  <si>
    <t>452313131</t>
  </si>
  <si>
    <t>Podkladní bloky z betonu prostého bez zvýšených nároků na prostředí tř. C 12/15 otevřený výkop</t>
  </si>
  <si>
    <t>363722731</t>
  </si>
  <si>
    <t>0,02*8+0,04*6+0,04*2</t>
  </si>
  <si>
    <t>452353101</t>
  </si>
  <si>
    <t>Bednění podkladních bloků otevřený výkop</t>
  </si>
  <si>
    <t>1050587163</t>
  </si>
  <si>
    <t>0,13*8+0,15*6+0,27*2</t>
  </si>
  <si>
    <t>452361111</t>
  </si>
  <si>
    <t>Výztuž podkladních desek nebo bloků nebo pražců otevřený výkop z betonářské oceli 10 216</t>
  </si>
  <si>
    <t>-2100459681</t>
  </si>
  <si>
    <t>(0,666*6+0,800*2)*0,001</t>
  </si>
  <si>
    <t>-1645048047</t>
  </si>
  <si>
    <t>301344741</t>
  </si>
  <si>
    <t>591241111</t>
  </si>
  <si>
    <t>Kladení dlažby z kostek drobných z kamene na MC tl 50 mm</t>
  </si>
  <si>
    <t>595704281</t>
  </si>
  <si>
    <t>0,50*6+1,00*2 "kolem poklopů šoupat a hydrantů"</t>
  </si>
  <si>
    <t>58381014</t>
  </si>
  <si>
    <t>kostka řezanoštípaná dlažební žula 10x10x8cm</t>
  </si>
  <si>
    <t>1133677394</t>
  </si>
  <si>
    <t>5,00 "kolem poklopů šoupat a hydrantů"</t>
  </si>
  <si>
    <t>596211110</t>
  </si>
  <si>
    <t>Kladení zámkové dlažby komunikací pro pěší ručně do 50 m2</t>
  </si>
  <si>
    <t>1765852498</t>
  </si>
  <si>
    <t>857242122</t>
  </si>
  <si>
    <t>Montáž litinových tvarovek jednoosých přírubových otevřený výkop DN 80</t>
  </si>
  <si>
    <t>1786708711</t>
  </si>
  <si>
    <t>55254047</t>
  </si>
  <si>
    <t>koleno 90° s patkou přírubové litinové vodovodní N-kus PN10/40 DN 80</t>
  </si>
  <si>
    <t>298293080</t>
  </si>
  <si>
    <t>857262122</t>
  </si>
  <si>
    <t>Montáž litinových tvarovek jednoosých přírubových otevřený výkop DN 100</t>
  </si>
  <si>
    <t>-1751264010</t>
  </si>
  <si>
    <t>501010080</t>
  </si>
  <si>
    <t>tvarovka litinová, FFR, přírubová redukce, DN 100/80</t>
  </si>
  <si>
    <t>1444850443</t>
  </si>
  <si>
    <t>760210011816</t>
  </si>
  <si>
    <t>PŘÍRUBA - TAH - LITINA 100/118</t>
  </si>
  <si>
    <t>-1651833156</t>
  </si>
  <si>
    <t>857362122</t>
  </si>
  <si>
    <t>Montáž litinových tvarovek jednoosých přírubových otevřený výkop DN 250</t>
  </si>
  <si>
    <t>-1548137581</t>
  </si>
  <si>
    <t>760225027410</t>
  </si>
  <si>
    <t>PŘÍRUBA - TAH - LITINA 250/274</t>
  </si>
  <si>
    <t>2070864528</t>
  </si>
  <si>
    <t>857364122</t>
  </si>
  <si>
    <t>Montáž litinových tvarovek odbočných přírubových otevřený výkop DN 250</t>
  </si>
  <si>
    <t>-878222516</t>
  </si>
  <si>
    <t>TT250E250P10</t>
  </si>
  <si>
    <t>TT přírubový kříž DN 250/100, PN 10</t>
  </si>
  <si>
    <t>635097281</t>
  </si>
  <si>
    <t>871161141</t>
  </si>
  <si>
    <t>Montáž potrubí z PE100 SDR 11 otevřený výkop svařovaných na tupo D 32 x 3,0 mm</t>
  </si>
  <si>
    <t>-1001292613</t>
  </si>
  <si>
    <t>3,50 "přepojení vodovodní přípojky"</t>
  </si>
  <si>
    <t>28613110</t>
  </si>
  <si>
    <t>trubka vodovodní PE100 PN 16 SDR11 32x3,0mm</t>
  </si>
  <si>
    <t>-1964665958</t>
  </si>
  <si>
    <t>3,50</t>
  </si>
  <si>
    <t>3,5*1,03 'Přepočtené koeficientem množství</t>
  </si>
  <si>
    <t>871251221</t>
  </si>
  <si>
    <t>Montáž potrubí z PE100 SDR 17 otevřený výkop svařovaných elektrotvarovkou D 110 x 6,6 mm</t>
  </si>
  <si>
    <t>-2079937673</t>
  </si>
  <si>
    <t>138,50 + 48,00 "nový úsek + přeložka"</t>
  </si>
  <si>
    <t>28613576</t>
  </si>
  <si>
    <t>potrubí dvouvrstvé PE100 RC SDR17 110x6,6 dl 12m</t>
  </si>
  <si>
    <t>-1811614010</t>
  </si>
  <si>
    <t>186,5*1,03 'Přepočtené koeficientem množství</t>
  </si>
  <si>
    <t>877241201</t>
  </si>
  <si>
    <t>Montáž tvarovek svařovaných na tupo na vodovodním potrubí z PE trub d 90</t>
  </si>
  <si>
    <t>-4655963</t>
  </si>
  <si>
    <t>1+1</t>
  </si>
  <si>
    <t>753800013</t>
  </si>
  <si>
    <t>Lemový nákružek d 90</t>
  </si>
  <si>
    <t>-575281844</t>
  </si>
  <si>
    <t>49</t>
  </si>
  <si>
    <t>727700313</t>
  </si>
  <si>
    <t>Otočná příruba d 90 PP/Steel</t>
  </si>
  <si>
    <t>390291226</t>
  </si>
  <si>
    <t>50</t>
  </si>
  <si>
    <t>877251101</t>
  </si>
  <si>
    <t>Montáž elektrotvarovek na vodovodním potrubí z PE trub d 110</t>
  </si>
  <si>
    <t>338331895</t>
  </si>
  <si>
    <t>30+3+1"el.spojek+odbočky"</t>
  </si>
  <si>
    <t>51</t>
  </si>
  <si>
    <t>28615975</t>
  </si>
  <si>
    <t>elektrospojka SDR11 PE 100 PN16 D 110mm</t>
  </si>
  <si>
    <t>-119810462</t>
  </si>
  <si>
    <t>52</t>
  </si>
  <si>
    <t>193135009</t>
  </si>
  <si>
    <t>Elektrotvarovka sedlová  d 110-90</t>
  </si>
  <si>
    <t>-964558608</t>
  </si>
  <si>
    <t>53</t>
  </si>
  <si>
    <t>877251201</t>
  </si>
  <si>
    <t>Montáž tvarovek svařovaných na tupo na vodovodním potrubí z PE trub d 110</t>
  </si>
  <si>
    <t>1228596511</t>
  </si>
  <si>
    <t>3+3</t>
  </si>
  <si>
    <t>54</t>
  </si>
  <si>
    <t>753800014</t>
  </si>
  <si>
    <t>Lemový nákružek d 110</t>
  </si>
  <si>
    <t>1021584143</t>
  </si>
  <si>
    <t>55</t>
  </si>
  <si>
    <t>727700314</t>
  </si>
  <si>
    <t>Otočná příruba d 110 PP/Steel</t>
  </si>
  <si>
    <t>787859262</t>
  </si>
  <si>
    <t>56</t>
  </si>
  <si>
    <t>891173911</t>
  </si>
  <si>
    <t>Montáž vodovodního ventilu hlavního pro přípojky DN 32</t>
  </si>
  <si>
    <t>2095129774</t>
  </si>
  <si>
    <t>1"přepojení vodovodní přípojky"</t>
  </si>
  <si>
    <t>57</t>
  </si>
  <si>
    <t>55110846</t>
  </si>
  <si>
    <t>ventil přímý průchozí hlavní domovní uzávěr 1"</t>
  </si>
  <si>
    <t>42022789</t>
  </si>
  <si>
    <t>58</t>
  </si>
  <si>
    <t>42291056</t>
  </si>
  <si>
    <t>souprava zemní pro navrtávací pas</t>
  </si>
  <si>
    <t>4588211</t>
  </si>
  <si>
    <t>59</t>
  </si>
  <si>
    <t>891241112</t>
  </si>
  <si>
    <t>Montáž vodovodních šoupátek otevřený výkop DN 80</t>
  </si>
  <si>
    <t>1768852010</t>
  </si>
  <si>
    <t>60</t>
  </si>
  <si>
    <t>42291073</t>
  </si>
  <si>
    <t xml:space="preserve">souprava zemní pro šoupátka DN 65-80mm </t>
  </si>
  <si>
    <t>-1741957157</t>
  </si>
  <si>
    <t>61</t>
  </si>
  <si>
    <t>42221116</t>
  </si>
  <si>
    <t>šoupátko s přírubami voda DN 80 PN16</t>
  </si>
  <si>
    <t>1968595600</t>
  </si>
  <si>
    <t>62</t>
  </si>
  <si>
    <t>891247112</t>
  </si>
  <si>
    <t>Montáž hydrantů podzemních DN 80</t>
  </si>
  <si>
    <t>614938283</t>
  </si>
  <si>
    <t>63</t>
  </si>
  <si>
    <t>42273590</t>
  </si>
  <si>
    <t>hydrant podzemní DN 80 PN 16</t>
  </si>
  <si>
    <t>-40463044</t>
  </si>
  <si>
    <t>64</t>
  </si>
  <si>
    <t>891261112</t>
  </si>
  <si>
    <t>Montáž vodovodních šoupátek otevřený výkop DN 100</t>
  </si>
  <si>
    <t>1050738542</t>
  </si>
  <si>
    <t>65</t>
  </si>
  <si>
    <t>42291074</t>
  </si>
  <si>
    <t xml:space="preserve">souprava zemní pro šoupátka DN 100-150mm </t>
  </si>
  <si>
    <t>-644556754</t>
  </si>
  <si>
    <t>66</t>
  </si>
  <si>
    <t>42221117</t>
  </si>
  <si>
    <t>šoupátko s přírubami voda DN 100 PN16</t>
  </si>
  <si>
    <t>-1447017373</t>
  </si>
  <si>
    <t>67</t>
  </si>
  <si>
    <t>891269111</t>
  </si>
  <si>
    <t>Montáž navrtávacích pasů na potrubí z jakýchkoli trub DN 100</t>
  </si>
  <si>
    <t>-280123860</t>
  </si>
  <si>
    <t>68</t>
  </si>
  <si>
    <t>42271414</t>
  </si>
  <si>
    <t>pás navrtávací  DN 100, se závitovým výstupem 1"</t>
  </si>
  <si>
    <t>766235459</t>
  </si>
  <si>
    <t>69</t>
  </si>
  <si>
    <t>891361112</t>
  </si>
  <si>
    <t>Montáž vodovodních šoupátek otevřený výkop DN 250</t>
  </si>
  <si>
    <t>-429554184</t>
  </si>
  <si>
    <t>70</t>
  </si>
  <si>
    <t>42221121</t>
  </si>
  <si>
    <t>šoupátko s přírubami voda DN 250 PN10</t>
  </si>
  <si>
    <t>1032957005</t>
  </si>
  <si>
    <t>71</t>
  </si>
  <si>
    <t>42291070</t>
  </si>
  <si>
    <t xml:space="preserve">souprava zemní pro šoupátka DN 250-300mm </t>
  </si>
  <si>
    <t>1868994144</t>
  </si>
  <si>
    <t>72</t>
  </si>
  <si>
    <t>892273122</t>
  </si>
  <si>
    <t>Proplach a dezinfekce vodovodního potrubí DN od 80 do 125</t>
  </si>
  <si>
    <t>-162294474</t>
  </si>
  <si>
    <t>73</t>
  </si>
  <si>
    <t>899401111</t>
  </si>
  <si>
    <t>Osazení poklopů litinových ventilových</t>
  </si>
  <si>
    <t>-1664487823</t>
  </si>
  <si>
    <t>74</t>
  </si>
  <si>
    <t>42291402</t>
  </si>
  <si>
    <t>poklop litinový ventilový</t>
  </si>
  <si>
    <t>-734896049</t>
  </si>
  <si>
    <t>75</t>
  </si>
  <si>
    <t>56230636</t>
  </si>
  <si>
    <t xml:space="preserve">deska podkladová uličního poklopu ventilového </t>
  </si>
  <si>
    <t>-48810158</t>
  </si>
  <si>
    <t>76</t>
  </si>
  <si>
    <t>899401112</t>
  </si>
  <si>
    <t>Osazení poklopů litinových šoupátkových</t>
  </si>
  <si>
    <t>20967913</t>
  </si>
  <si>
    <t>77</t>
  </si>
  <si>
    <t>42291352</t>
  </si>
  <si>
    <t>poklop litinový šoupátkový pro zemní soupravy osazení do terénu a do vozovky</t>
  </si>
  <si>
    <t>780587933</t>
  </si>
  <si>
    <t>78</t>
  </si>
  <si>
    <t>899401113</t>
  </si>
  <si>
    <t>Osazení poklopů litinových hydrantových</t>
  </si>
  <si>
    <t>-2073618070</t>
  </si>
  <si>
    <t>79</t>
  </si>
  <si>
    <t>42291452</t>
  </si>
  <si>
    <t>poklop litinový hydrantový DN 80</t>
  </si>
  <si>
    <t>200029849</t>
  </si>
  <si>
    <t>80</t>
  </si>
  <si>
    <t>899721111</t>
  </si>
  <si>
    <t>Signalizační vodič DN do 150 mm na potrubí</t>
  </si>
  <si>
    <t>1595396184</t>
  </si>
  <si>
    <t>195,00</t>
  </si>
  <si>
    <t>81</t>
  </si>
  <si>
    <t>34140844</t>
  </si>
  <si>
    <t>vodič siganlizační 1x6mm2</t>
  </si>
  <si>
    <t>-1976355602</t>
  </si>
  <si>
    <t>82</t>
  </si>
  <si>
    <t>899722114</t>
  </si>
  <si>
    <t>Krytí potrubí z plastů výstražnou fólií z PVC 40 cm</t>
  </si>
  <si>
    <t>-2114720057</t>
  </si>
  <si>
    <t>186,50</t>
  </si>
  <si>
    <t>83</t>
  </si>
  <si>
    <t>69311307</t>
  </si>
  <si>
    <t>výstražná fólie do výkopu š 400mm</t>
  </si>
  <si>
    <t>-2124848817</t>
  </si>
  <si>
    <t>84</t>
  </si>
  <si>
    <t>916131113</t>
  </si>
  <si>
    <t>Osazení silničního obrubníku betonového ležatého s boční opěrou do lože z betonu prostého</t>
  </si>
  <si>
    <t>1862384049</t>
  </si>
  <si>
    <t>5,00"vjezd v místě napojení"</t>
  </si>
  <si>
    <t>85</t>
  </si>
  <si>
    <t>59217026</t>
  </si>
  <si>
    <t>obrubník betonový silniční 500x150x250mm</t>
  </si>
  <si>
    <t>1927610517</t>
  </si>
  <si>
    <t>86</t>
  </si>
  <si>
    <t>-251052341</t>
  </si>
  <si>
    <t>87</t>
  </si>
  <si>
    <t>-1065774346</t>
  </si>
  <si>
    <t>88</t>
  </si>
  <si>
    <t>979021113</t>
  </si>
  <si>
    <t>Očištění vybouraných obrubníků a krajníků silničních při překopech inženýrských sítí</t>
  </si>
  <si>
    <t>-1742146658</t>
  </si>
  <si>
    <t>5,00"ve vjezdu v místě napojení"</t>
  </si>
  <si>
    <t>89</t>
  </si>
  <si>
    <t>979051121</t>
  </si>
  <si>
    <t>Očištění zámkových dlaždic se spárováním z kameniva těženého při překopech inženýrských sítí</t>
  </si>
  <si>
    <t>-853212134</t>
  </si>
  <si>
    <t>4,00*1,00"dlažba vjezdu v místě napojení"</t>
  </si>
  <si>
    <t>90</t>
  </si>
  <si>
    <t>-746970521</t>
  </si>
  <si>
    <t>((138,50+48,00)*1,10*0,30)*2,00"podklad pod plochami z asf. recyklátu "</t>
  </si>
  <si>
    <t>((138,50+48,00)*1,10*0,10)*2,00"plochy s porušeným asf.krytem a krytem z  asf. recyklátu"</t>
  </si>
  <si>
    <t>91</t>
  </si>
  <si>
    <t>-1583696746</t>
  </si>
  <si>
    <t>164,120</t>
  </si>
  <si>
    <t>92</t>
  </si>
  <si>
    <t>500297244</t>
  </si>
  <si>
    <t>164,120*10 "10km"</t>
  </si>
  <si>
    <t>93</t>
  </si>
  <si>
    <t>2131271833</t>
  </si>
  <si>
    <t>94</t>
  </si>
  <si>
    <t>-1678179346</t>
  </si>
  <si>
    <t>95</t>
  </si>
  <si>
    <t>945379387</t>
  </si>
  <si>
    <t>Práce a dodávky M</t>
  </si>
  <si>
    <t>23-M</t>
  </si>
  <si>
    <t>Montáže potrubí</t>
  </si>
  <si>
    <t>96</t>
  </si>
  <si>
    <t>230170003</t>
  </si>
  <si>
    <t>Tlakové zkoušky těsnosti potrubí - příprava DN přes 80 do 125</t>
  </si>
  <si>
    <t>sada</t>
  </si>
  <si>
    <t>-1574156548</t>
  </si>
  <si>
    <t>97</t>
  </si>
  <si>
    <t>230170013</t>
  </si>
  <si>
    <t>Tlakové zkoušky těsnosti potrubí - zkouška DN přes 80 do 125</t>
  </si>
  <si>
    <t>-1815019316</t>
  </si>
  <si>
    <t>HZS</t>
  </si>
  <si>
    <t>Hodinové zúčtovací sazby</t>
  </si>
  <si>
    <t>98</t>
  </si>
  <si>
    <t>HZS3111</t>
  </si>
  <si>
    <t>Hodinová zúčtovací sazba montér potrubí-práce na propojení na stávající vodovod</t>
  </si>
  <si>
    <t>512</t>
  </si>
  <si>
    <t>-796877833</t>
  </si>
  <si>
    <t xml:space="preserve">3*24 "tři pracovníci tři pracovní dny - propoje" </t>
  </si>
  <si>
    <t>VRN - Vedlejší rozpočtové náklady</t>
  </si>
  <si>
    <t xml:space="preserve">    0 - Vedlejší rozpočtové náklady</t>
  </si>
  <si>
    <t>012103000</t>
  </si>
  <si>
    <t xml:space="preserve">Geodetické práce před výstavbou - vytýčení stavby </t>
  </si>
  <si>
    <t>komplet</t>
  </si>
  <si>
    <t>1024</t>
  </si>
  <si>
    <t>-1479844713</t>
  </si>
  <si>
    <t>2 "počet SO"</t>
  </si>
  <si>
    <t>012303000</t>
  </si>
  <si>
    <t xml:space="preserve">Geodetické práce při a po výstavbě - geodetické zaměření skutečného provedení stavby </t>
  </si>
  <si>
    <t>1098483472</t>
  </si>
  <si>
    <t>013254000</t>
  </si>
  <si>
    <t xml:space="preserve">Dokumentace skutečného provedení stavby </t>
  </si>
  <si>
    <t>-773540986</t>
  </si>
  <si>
    <t xml:space="preserve">8*2"dva SO po 8 hdinách" </t>
  </si>
  <si>
    <t>031002000</t>
  </si>
  <si>
    <t>Související přípravné práce pro vybudování zařízení staveniště</t>
  </si>
  <si>
    <t>1849528811</t>
  </si>
  <si>
    <t>032002000</t>
  </si>
  <si>
    <t>Vybavení zařízení staveniště</t>
  </si>
  <si>
    <t>1289125852</t>
  </si>
  <si>
    <t>033002000</t>
  </si>
  <si>
    <t>Připojení staveniště na inženýrské sítě</t>
  </si>
  <si>
    <t>783935684</t>
  </si>
  <si>
    <t>039002000</t>
  </si>
  <si>
    <t>Zrušení zařízení staveniště včetně uvedení dotčených ploch do původního stavu</t>
  </si>
  <si>
    <t>402233622</t>
  </si>
  <si>
    <t>043194000</t>
  </si>
  <si>
    <t>Ostatní zkoušky - zkoušky únosnosti pláně po provedení hutněných zásypů rýh, před výstavbou zpevněných ploch komunikací</t>
  </si>
  <si>
    <t>ks</t>
  </si>
  <si>
    <t>1874635269</t>
  </si>
  <si>
    <t>200/100*2,0 "po 100m po délce úseku budoucí komunikace * počet SO v budoucí komunikaci"</t>
  </si>
  <si>
    <t>043194000a</t>
  </si>
  <si>
    <t xml:space="preserve">Ostatní zkoušky-zkouška signalizačního vodiče vodovodu </t>
  </si>
  <si>
    <t>1744314431</t>
  </si>
  <si>
    <t>1 "jeden vodovodní řad"</t>
  </si>
  <si>
    <t>043194000b</t>
  </si>
  <si>
    <t>Ostatní zkoušky-revize hydrantů</t>
  </si>
  <si>
    <t>1182893857</t>
  </si>
  <si>
    <t>2 "SO 04 - dle počtu hydrantů"</t>
  </si>
  <si>
    <t>043194000c</t>
  </si>
  <si>
    <t xml:space="preserve">Ostatní zkoušky - vodovod- bakteriologický rozbor </t>
  </si>
  <si>
    <t>-474680747</t>
  </si>
  <si>
    <t>2 "dle počtu řadů"</t>
  </si>
  <si>
    <t>043194000d</t>
  </si>
  <si>
    <t>Ostatní zkoušky-kamerová prohlídka nově vybudovaných stok</t>
  </si>
  <si>
    <t>-1991319651</t>
  </si>
  <si>
    <t>1 "jedna stoka"</t>
  </si>
  <si>
    <t>049002000</t>
  </si>
  <si>
    <t>Ostatní inženýrská činnost - vytýčení dosavadních inženýrských sítí na staveništi a jejich označení dle patných předpisů</t>
  </si>
  <si>
    <t>-104723534</t>
  </si>
  <si>
    <t>072002000</t>
  </si>
  <si>
    <t>Silniční provoz - náklady na zpracování návrhu dočasného dopravního značení, jeho projednání a schválení, dodání dopravních značek a světelné signalizace, jejich rozmístění a údržba, včetně následného odstranění po ukončení stavby</t>
  </si>
  <si>
    <t>1083319715</t>
  </si>
  <si>
    <t>Vlastní</t>
  </si>
  <si>
    <t xml:space="preserve">CS ÚRS </t>
  </si>
  <si>
    <t>NÁZEV:</t>
  </si>
  <si>
    <t>Břeclav-Charvátská Nová Ves, lokalita ulice Palackého - dopravní a technická infarstruktura, SO 301-KANALIZACE</t>
  </si>
  <si>
    <t>VÝKAZ</t>
  </si>
  <si>
    <t>VÝMĚR</t>
  </si>
  <si>
    <t>PAŽENÍ</t>
  </si>
  <si>
    <t>HLOUBENÍ</t>
  </si>
  <si>
    <t>STANIČ.</t>
  </si>
  <si>
    <t>VZDÁL.</t>
  </si>
  <si>
    <t>HLOUBKY</t>
  </si>
  <si>
    <t>PLOCHY</t>
  </si>
  <si>
    <t>KUBATURY</t>
  </si>
  <si>
    <t>JEDNOTL.</t>
  </si>
  <si>
    <t>SOUHRN</t>
  </si>
  <si>
    <t>PRŮMĚR</t>
  </si>
  <si>
    <t>DO 2m</t>
  </si>
  <si>
    <t>DO 4m</t>
  </si>
  <si>
    <t>DO 6m</t>
  </si>
  <si>
    <t>Š.RÝHY</t>
  </si>
  <si>
    <t>DO 1m</t>
  </si>
  <si>
    <t>DO 2,5m</t>
  </si>
  <si>
    <t>SOUČTY:</t>
  </si>
  <si>
    <t>PŘÍPOČET NA ŠACHTY:</t>
  </si>
  <si>
    <t>PŘÍPOČET NA DRENÁŽ</t>
  </si>
  <si>
    <t>OBJEM POTRUBÍ</t>
  </si>
  <si>
    <t>ČÍSLO ŠACHTY</t>
  </si>
  <si>
    <t>HLOUBKU</t>
  </si>
  <si>
    <t>KUBATURA</t>
  </si>
  <si>
    <t>PLOCHA</t>
  </si>
  <si>
    <t>DÉLKA</t>
  </si>
  <si>
    <t>PROFIL</t>
  </si>
  <si>
    <t>OBJEM</t>
  </si>
  <si>
    <t>mm</t>
  </si>
  <si>
    <t>Š1</t>
  </si>
  <si>
    <t>Š2</t>
  </si>
  <si>
    <t>Š3</t>
  </si>
  <si>
    <t>Š4</t>
  </si>
  <si>
    <t>CELKOVÝ OBJEM</t>
  </si>
  <si>
    <t xml:space="preserve">Výkopy + přípočet na šachty + přípočet na drenáž </t>
  </si>
  <si>
    <t>Výkopy + přípočet na šachty + přípočet na drenáž - objem potrubí</t>
  </si>
  <si>
    <t>Břeclav-Charvátská Nová Ves, lokalita ulice Palackého - dopravní a technická infarstruktura, SO 302-VODOVOD</t>
  </si>
  <si>
    <t>SO 302.1-NOVÝ ÚSEK</t>
  </si>
  <si>
    <t>x2</t>
  </si>
  <si>
    <t xml:space="preserve">Výkopy  </t>
  </si>
  <si>
    <t>Výkopy- objem potrubí</t>
  </si>
  <si>
    <t>SO 302.2-PŘELOŽKA VODOVODU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</si>
</sst>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gray125">
        <fgColor indexed="22"/>
        <bgColor indexed="1"/>
      </patternFill>
    </fill>
    <fill>
      <patternFill patternType="gray125">
        <fgColor indexed="9"/>
        <bgColor indexed="1"/>
      </patternFill>
    </fill>
    <fill>
      <patternFill patternType="solid">
        <fgColor indexed="9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2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left"/>
    </xf>
    <xf numFmtId="2" fontId="38" fillId="0" borderId="0" xfId="0" applyNumberFormat="1" applyFont="1" applyAlignment="1">
      <alignment horizontal="center"/>
    </xf>
    <xf numFmtId="2" fontId="37" fillId="5" borderId="23" xfId="0" applyNumberFormat="1" applyFont="1" applyFill="1" applyBorder="1" applyAlignment="1">
      <alignment horizontal="center"/>
    </xf>
    <xf numFmtId="2" fontId="37" fillId="5" borderId="24" xfId="0" applyNumberFormat="1" applyFont="1" applyFill="1" applyBorder="1" applyAlignment="1">
      <alignment horizontal="left"/>
    </xf>
    <xf numFmtId="2" fontId="37" fillId="5" borderId="24" xfId="0" applyNumberFormat="1" applyFont="1" applyFill="1" applyBorder="1" applyAlignment="1">
      <alignment horizontal="center"/>
    </xf>
    <xf numFmtId="2" fontId="37" fillId="5" borderId="25" xfId="0" applyNumberFormat="1" applyFont="1" applyFill="1" applyBorder="1" applyAlignment="1">
      <alignment horizontal="center"/>
    </xf>
    <xf numFmtId="2" fontId="39" fillId="5" borderId="26" xfId="0" applyNumberFormat="1" applyFont="1" applyFill="1" applyBorder="1" applyAlignment="1">
      <alignment horizontal="center"/>
    </xf>
    <xf numFmtId="2" fontId="37" fillId="5" borderId="27" xfId="0" applyNumberFormat="1" applyFont="1" applyFill="1" applyBorder="1" applyAlignment="1">
      <alignment horizontal="center"/>
    </xf>
    <xf numFmtId="2" fontId="37" fillId="5" borderId="26" xfId="0" applyNumberFormat="1" applyFont="1" applyFill="1" applyBorder="1" applyAlignment="1">
      <alignment horizontal="center"/>
    </xf>
    <xf numFmtId="2" fontId="37" fillId="5" borderId="28" xfId="0" applyNumberFormat="1" applyFont="1" applyFill="1" applyBorder="1" applyAlignment="1">
      <alignment horizontal="center"/>
    </xf>
    <xf numFmtId="2" fontId="39" fillId="5" borderId="27" xfId="0" applyNumberFormat="1" applyFont="1" applyFill="1" applyBorder="1" applyAlignment="1">
      <alignment horizontal="center"/>
    </xf>
    <xf numFmtId="2" fontId="37" fillId="5" borderId="29" xfId="0" applyNumberFormat="1" applyFont="1" applyFill="1" applyBorder="1" applyAlignment="1">
      <alignment horizontal="center"/>
    </xf>
    <xf numFmtId="2" fontId="37" fillId="5" borderId="30" xfId="0" applyNumberFormat="1" applyFont="1" applyFill="1" applyBorder="1" applyAlignment="1">
      <alignment horizontal="center"/>
    </xf>
    <xf numFmtId="2" fontId="37" fillId="5" borderId="31" xfId="0" applyNumberFormat="1" applyFont="1" applyFill="1" applyBorder="1" applyAlignment="1">
      <alignment horizontal="center"/>
    </xf>
    <xf numFmtId="2" fontId="40" fillId="0" borderId="27" xfId="0" applyNumberFormat="1" applyFont="1" applyBorder="1" applyAlignment="1">
      <alignment horizontal="center"/>
    </xf>
    <xf numFmtId="2" fontId="38" fillId="0" borderId="27" xfId="0" applyNumberFormat="1" applyFont="1" applyBorder="1" applyAlignment="1">
      <alignment horizontal="center"/>
    </xf>
    <xf numFmtId="2" fontId="38" fillId="5" borderId="27" xfId="0" applyNumberFormat="1" applyFont="1" applyFill="1" applyBorder="1" applyAlignment="1">
      <alignment horizontal="center"/>
    </xf>
    <xf numFmtId="2" fontId="40" fillId="5" borderId="27" xfId="0" applyNumberFormat="1" applyFont="1" applyFill="1" applyBorder="1" applyAlignment="1">
      <alignment horizontal="center"/>
    </xf>
    <xf numFmtId="2" fontId="40" fillId="0" borderId="0" xfId="0" applyNumberFormat="1" applyFont="1" applyBorder="1" applyAlignment="1">
      <alignment horizontal="center"/>
    </xf>
    <xf numFmtId="2" fontId="38" fillId="0" borderId="0" xfId="0" applyNumberFormat="1" applyFont="1" applyBorder="1" applyAlignment="1">
      <alignment horizontal="center"/>
    </xf>
    <xf numFmtId="2" fontId="38" fillId="0" borderId="0" xfId="0" applyNumberFormat="1" applyFont="1" applyFill="1" applyBorder="1" applyAlignment="1">
      <alignment horizontal="center"/>
    </xf>
    <xf numFmtId="2" fontId="37" fillId="0" borderId="32" xfId="0" applyNumberFormat="1" applyFont="1" applyFill="1" applyBorder="1" applyAlignment="1">
      <alignment horizontal="center"/>
    </xf>
    <xf numFmtId="2" fontId="37" fillId="0" borderId="0" xfId="0" applyNumberFormat="1" applyFont="1" applyFill="1" applyBorder="1" applyAlignment="1">
      <alignment horizontal="center"/>
    </xf>
    <xf numFmtId="2" fontId="37" fillId="0" borderId="27" xfId="0" applyNumberFormat="1" applyFont="1" applyFill="1" applyBorder="1" applyAlignment="1">
      <alignment horizontal="center"/>
    </xf>
    <xf numFmtId="2" fontId="38" fillId="0" borderId="0" xfId="0" applyNumberFormat="1" applyFont="1" applyFill="1" applyAlignment="1">
      <alignment horizontal="center"/>
    </xf>
    <xf numFmtId="2" fontId="37" fillId="0" borderId="0" xfId="0" applyNumberFormat="1" applyFont="1" applyFill="1" applyBorder="1" applyAlignment="1">
      <alignment horizontal="left"/>
    </xf>
    <xf numFmtId="2" fontId="38" fillId="0" borderId="33" xfId="0" applyNumberFormat="1" applyFont="1" applyFill="1" applyBorder="1" applyAlignment="1">
      <alignment horizontal="left"/>
    </xf>
    <xf numFmtId="2" fontId="38" fillId="0" borderId="34" xfId="0" applyNumberFormat="1" applyFont="1" applyFill="1" applyBorder="1" applyAlignment="1">
      <alignment horizontal="center"/>
    </xf>
    <xf numFmtId="2" fontId="38" fillId="0" borderId="34" xfId="0" applyNumberFormat="1" applyFont="1" applyFill="1" applyBorder="1" applyAlignment="1">
      <alignment horizontal="left"/>
    </xf>
    <xf numFmtId="2" fontId="38" fillId="0" borderId="35" xfId="0" applyNumberFormat="1" applyFont="1" applyFill="1" applyBorder="1" applyAlignment="1">
      <alignment horizontal="center"/>
    </xf>
    <xf numFmtId="2" fontId="38" fillId="0" borderId="33" xfId="0" applyNumberFormat="1" applyFont="1" applyFill="1" applyBorder="1" applyAlignment="1">
      <alignment horizontal="center"/>
    </xf>
    <xf numFmtId="2" fontId="38" fillId="0" borderId="35" xfId="0" applyNumberFormat="1" applyFont="1" applyFill="1" applyBorder="1" applyAlignment="1">
      <alignment horizontal="left"/>
    </xf>
    <xf numFmtId="2" fontId="38" fillId="0" borderId="36" xfId="0" applyNumberFormat="1" applyFont="1" applyFill="1" applyBorder="1" applyAlignment="1">
      <alignment horizontal="center"/>
    </xf>
    <xf numFmtId="2" fontId="38" fillId="0" borderId="37" xfId="0" applyNumberFormat="1" applyFont="1" applyFill="1" applyBorder="1" applyAlignment="1">
      <alignment horizontal="center"/>
    </xf>
    <xf numFmtId="2" fontId="38" fillId="0" borderId="38" xfId="0" applyNumberFormat="1" applyFont="1" applyFill="1" applyBorder="1" applyAlignment="1">
      <alignment horizontal="center"/>
    </xf>
    <xf numFmtId="2" fontId="38" fillId="0" borderId="39" xfId="0" applyNumberFormat="1" applyFont="1" applyFill="1" applyBorder="1" applyAlignment="1">
      <alignment horizontal="center"/>
    </xf>
    <xf numFmtId="1" fontId="38" fillId="0" borderId="39" xfId="0" applyNumberFormat="1" applyFont="1" applyFill="1" applyBorder="1" applyAlignment="1">
      <alignment horizontal="center"/>
    </xf>
    <xf numFmtId="2" fontId="38" fillId="0" borderId="32" xfId="0" applyNumberFormat="1" applyFont="1" applyFill="1" applyBorder="1" applyAlignment="1">
      <alignment horizontal="center"/>
    </xf>
    <xf numFmtId="1" fontId="38" fillId="0" borderId="32" xfId="0" applyNumberFormat="1" applyFont="1" applyFill="1" applyBorder="1" applyAlignment="1">
      <alignment horizontal="center"/>
    </xf>
    <xf numFmtId="2" fontId="37" fillId="0" borderId="0" xfId="0" applyNumberFormat="1" applyFont="1" applyFill="1" applyBorder="1" applyAlignment="1">
      <alignment horizontal="right"/>
    </xf>
    <xf numFmtId="2" fontId="38" fillId="0" borderId="0" xfId="0" applyNumberFormat="1" applyFont="1" applyFill="1" applyBorder="1" applyAlignment="1">
      <alignment horizontal="left"/>
    </xf>
    <xf numFmtId="2" fontId="38" fillId="6" borderId="27" xfId="0" applyNumberFormat="1" applyFont="1" applyFill="1" applyBorder="1" applyAlignment="1">
      <alignment horizontal="center"/>
    </xf>
    <xf numFmtId="2" fontId="38" fillId="7" borderId="27" xfId="0" applyNumberFormat="1" applyFont="1" applyFill="1" applyBorder="1" applyAlignment="1">
      <alignment horizontal="center"/>
    </xf>
    <xf numFmtId="2" fontId="37" fillId="7" borderId="27" xfId="0" applyNumberFormat="1" applyFont="1" applyFill="1" applyBorder="1" applyAlignment="1">
      <alignment horizontal="center"/>
    </xf>
    <xf numFmtId="2" fontId="37" fillId="0" borderId="27" xfId="0" applyNumberFormat="1" applyFont="1" applyBorder="1" applyAlignment="1">
      <alignment horizontal="center"/>
    </xf>
    <xf numFmtId="2" fontId="38" fillId="0" borderId="40" xfId="0" applyNumberFormat="1" applyFont="1" applyBorder="1" applyAlignment="1">
      <alignment horizontal="center"/>
    </xf>
    <xf numFmtId="2" fontId="37" fillId="0" borderId="32" xfId="0" applyNumberFormat="1" applyFont="1" applyBorder="1" applyAlignment="1">
      <alignment horizontal="center"/>
    </xf>
    <xf numFmtId="2" fontId="37" fillId="0" borderId="0" xfId="0" applyNumberFormat="1" applyFont="1" applyBorder="1" applyAlignment="1">
      <alignment horizontal="left"/>
    </xf>
    <xf numFmtId="2" fontId="38" fillId="0" borderId="0" xfId="0" applyNumberFormat="1" applyFont="1" applyBorder="1" applyAlignment="1">
      <alignment horizontal="left"/>
    </xf>
    <xf numFmtId="1" fontId="38" fillId="0" borderId="0" xfId="0" applyNumberFormat="1" applyFont="1" applyBorder="1" applyAlignment="1">
      <alignment horizontal="center"/>
    </xf>
    <xf numFmtId="1" fontId="38" fillId="0" borderId="0" xfId="0" applyNumberFormat="1" applyFont="1" applyFill="1" applyBorder="1" applyAlignment="1">
      <alignment horizontal="center"/>
    </xf>
    <xf numFmtId="2" fontId="37" fillId="0" borderId="0" xfId="0" applyNumberFormat="1" applyFont="1" applyBorder="1" applyAlignment="1">
      <alignment horizont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9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21"/>
      <c r="AL5" s="21"/>
      <c r="AM5" s="21"/>
      <c r="AN5" s="21"/>
      <c r="AO5" s="21"/>
      <c r="AP5" s="21"/>
      <c r="AQ5" s="21"/>
      <c r="AR5" s="19"/>
      <c r="BE5" s="319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21"/>
      <c r="AL6" s="21"/>
      <c r="AM6" s="21"/>
      <c r="AN6" s="21"/>
      <c r="AO6" s="21"/>
      <c r="AP6" s="21"/>
      <c r="AQ6" s="21"/>
      <c r="AR6" s="19"/>
      <c r="BE6" s="32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320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320"/>
      <c r="BS8" s="16" t="s">
        <v>6</v>
      </c>
    </row>
    <row r="9" spans="1:74" s="1" customFormat="1" ht="29.25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0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0" t="s">
        <v>29</v>
      </c>
      <c r="AO9" s="21"/>
      <c r="AP9" s="21"/>
      <c r="AQ9" s="21"/>
      <c r="AR9" s="19"/>
      <c r="BE9" s="320"/>
      <c r="BS9" s="16" t="s">
        <v>6</v>
      </c>
    </row>
    <row r="10" spans="1:74" s="1" customFormat="1" ht="12" customHeight="1">
      <c r="B10" s="20"/>
      <c r="C10" s="21"/>
      <c r="D10" s="28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31</v>
      </c>
      <c r="AL10" s="21"/>
      <c r="AM10" s="21"/>
      <c r="AN10" s="26" t="s">
        <v>1</v>
      </c>
      <c r="AO10" s="21"/>
      <c r="AP10" s="21"/>
      <c r="AQ10" s="21"/>
      <c r="AR10" s="19"/>
      <c r="BE10" s="320"/>
      <c r="BS10" s="16" t="s">
        <v>6</v>
      </c>
    </row>
    <row r="11" spans="1:74" s="1" customFormat="1" ht="18.45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33</v>
      </c>
      <c r="AL11" s="21"/>
      <c r="AM11" s="21"/>
      <c r="AN11" s="26" t="s">
        <v>1</v>
      </c>
      <c r="AO11" s="21"/>
      <c r="AP11" s="21"/>
      <c r="AQ11" s="21"/>
      <c r="AR11" s="19"/>
      <c r="BE11" s="32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0"/>
      <c r="BS12" s="16" t="s">
        <v>6</v>
      </c>
    </row>
    <row r="13" spans="1:74" s="1" customFormat="1" ht="12" customHeight="1">
      <c r="B13" s="20"/>
      <c r="C13" s="21"/>
      <c r="D13" s="28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31</v>
      </c>
      <c r="AL13" s="21"/>
      <c r="AM13" s="21"/>
      <c r="AN13" s="31" t="s">
        <v>35</v>
      </c>
      <c r="AO13" s="21"/>
      <c r="AP13" s="21"/>
      <c r="AQ13" s="21"/>
      <c r="AR13" s="19"/>
      <c r="BE13" s="320"/>
      <c r="BS13" s="16" t="s">
        <v>6</v>
      </c>
    </row>
    <row r="14" spans="1:74" ht="13.2">
      <c r="B14" s="20"/>
      <c r="C14" s="21"/>
      <c r="D14" s="21"/>
      <c r="E14" s="325" t="s">
        <v>35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8" t="s">
        <v>33</v>
      </c>
      <c r="AL14" s="21"/>
      <c r="AM14" s="21"/>
      <c r="AN14" s="31" t="s">
        <v>35</v>
      </c>
      <c r="AO14" s="21"/>
      <c r="AP14" s="21"/>
      <c r="AQ14" s="21"/>
      <c r="AR14" s="19"/>
      <c r="BE14" s="32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0"/>
      <c r="BS15" s="16" t="s">
        <v>4</v>
      </c>
    </row>
    <row r="16" spans="1:74" s="1" customFormat="1" ht="12" customHeight="1">
      <c r="B16" s="20"/>
      <c r="C16" s="21"/>
      <c r="D16" s="28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31</v>
      </c>
      <c r="AL16" s="21"/>
      <c r="AM16" s="21"/>
      <c r="AN16" s="26" t="s">
        <v>1</v>
      </c>
      <c r="AO16" s="21"/>
      <c r="AP16" s="21"/>
      <c r="AQ16" s="21"/>
      <c r="AR16" s="19"/>
      <c r="BE16" s="320"/>
      <c r="BS16" s="16" t="s">
        <v>4</v>
      </c>
    </row>
    <row r="17" spans="1:71" s="1" customFormat="1" ht="18.45" customHeight="1">
      <c r="B17" s="20"/>
      <c r="C17" s="21"/>
      <c r="D17" s="21"/>
      <c r="E17" s="26" t="s">
        <v>37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33</v>
      </c>
      <c r="AL17" s="21"/>
      <c r="AM17" s="21"/>
      <c r="AN17" s="26" t="s">
        <v>1</v>
      </c>
      <c r="AO17" s="21"/>
      <c r="AP17" s="21"/>
      <c r="AQ17" s="21"/>
      <c r="AR17" s="19"/>
      <c r="BE17" s="320"/>
      <c r="BS17" s="16" t="s">
        <v>38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0"/>
      <c r="BS18" s="16" t="s">
        <v>6</v>
      </c>
    </row>
    <row r="19" spans="1:71" s="1" customFormat="1" ht="12" customHeight="1">
      <c r="B19" s="20"/>
      <c r="C19" s="21"/>
      <c r="D19" s="28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31</v>
      </c>
      <c r="AL19" s="21"/>
      <c r="AM19" s="21"/>
      <c r="AN19" s="26" t="s">
        <v>1</v>
      </c>
      <c r="AO19" s="21"/>
      <c r="AP19" s="21"/>
      <c r="AQ19" s="21"/>
      <c r="AR19" s="19"/>
      <c r="BE19" s="320"/>
      <c r="BS19" s="16" t="s">
        <v>6</v>
      </c>
    </row>
    <row r="20" spans="1:71" s="1" customFormat="1" ht="18.45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20"/>
      <c r="BS20" s="16" t="s">
        <v>38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0"/>
    </row>
    <row r="22" spans="1:71" s="1" customFormat="1" ht="12" customHeight="1">
      <c r="B22" s="20"/>
      <c r="C22" s="21"/>
      <c r="D22" s="28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0"/>
    </row>
    <row r="23" spans="1:71" s="1" customFormat="1" ht="16.5" customHeight="1">
      <c r="B23" s="20"/>
      <c r="C23" s="21"/>
      <c r="D23" s="21"/>
      <c r="E23" s="327" t="s">
        <v>1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1"/>
      <c r="AP23" s="21"/>
      <c r="AQ23" s="21"/>
      <c r="AR23" s="19"/>
      <c r="BE23" s="32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0"/>
    </row>
    <row r="25" spans="1:71" s="1" customFormat="1" ht="6.9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320"/>
    </row>
    <row r="26" spans="1:71" s="2" customFormat="1" ht="25.95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8">
        <f>ROUND(AG94,2)</f>
        <v>0</v>
      </c>
      <c r="AL26" s="329"/>
      <c r="AM26" s="329"/>
      <c r="AN26" s="329"/>
      <c r="AO26" s="329"/>
      <c r="AP26" s="36"/>
      <c r="AQ26" s="36"/>
      <c r="AR26" s="39"/>
      <c r="BE26" s="320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0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0" t="s">
        <v>43</v>
      </c>
      <c r="M28" s="330"/>
      <c r="N28" s="330"/>
      <c r="O28" s="330"/>
      <c r="P28" s="330"/>
      <c r="Q28" s="36"/>
      <c r="R28" s="36"/>
      <c r="S28" s="36"/>
      <c r="T28" s="36"/>
      <c r="U28" s="36"/>
      <c r="V28" s="36"/>
      <c r="W28" s="330" t="s">
        <v>44</v>
      </c>
      <c r="X28" s="330"/>
      <c r="Y28" s="330"/>
      <c r="Z28" s="330"/>
      <c r="AA28" s="330"/>
      <c r="AB28" s="330"/>
      <c r="AC28" s="330"/>
      <c r="AD28" s="330"/>
      <c r="AE28" s="330"/>
      <c r="AF28" s="36"/>
      <c r="AG28" s="36"/>
      <c r="AH28" s="36"/>
      <c r="AI28" s="36"/>
      <c r="AJ28" s="36"/>
      <c r="AK28" s="330" t="s">
        <v>45</v>
      </c>
      <c r="AL28" s="330"/>
      <c r="AM28" s="330"/>
      <c r="AN28" s="330"/>
      <c r="AO28" s="330"/>
      <c r="AP28" s="36"/>
      <c r="AQ28" s="36"/>
      <c r="AR28" s="39"/>
      <c r="BE28" s="320"/>
    </row>
    <row r="29" spans="1:71" s="3" customFormat="1" ht="14.4" customHeight="1">
      <c r="B29" s="40"/>
      <c r="C29" s="41"/>
      <c r="D29" s="28" t="s">
        <v>46</v>
      </c>
      <c r="E29" s="41"/>
      <c r="F29" s="28" t="s">
        <v>47</v>
      </c>
      <c r="G29" s="41"/>
      <c r="H29" s="41"/>
      <c r="I29" s="41"/>
      <c r="J29" s="41"/>
      <c r="K29" s="41"/>
      <c r="L29" s="314">
        <v>0.21</v>
      </c>
      <c r="M29" s="313"/>
      <c r="N29" s="313"/>
      <c r="O29" s="313"/>
      <c r="P29" s="313"/>
      <c r="Q29" s="41"/>
      <c r="R29" s="41"/>
      <c r="S29" s="41"/>
      <c r="T29" s="41"/>
      <c r="U29" s="41"/>
      <c r="V29" s="41"/>
      <c r="W29" s="312">
        <f>ROUND(AZ94,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41"/>
      <c r="AG29" s="41"/>
      <c r="AH29" s="41"/>
      <c r="AI29" s="41"/>
      <c r="AJ29" s="41"/>
      <c r="AK29" s="312">
        <f>ROUND(AV94, 2)</f>
        <v>0</v>
      </c>
      <c r="AL29" s="313"/>
      <c r="AM29" s="313"/>
      <c r="AN29" s="313"/>
      <c r="AO29" s="313"/>
      <c r="AP29" s="41"/>
      <c r="AQ29" s="41"/>
      <c r="AR29" s="42"/>
      <c r="BE29" s="321"/>
    </row>
    <row r="30" spans="1:71" s="3" customFormat="1" ht="14.4" customHeight="1">
      <c r="B30" s="40"/>
      <c r="C30" s="41"/>
      <c r="D30" s="41"/>
      <c r="E30" s="41"/>
      <c r="F30" s="28" t="s">
        <v>48</v>
      </c>
      <c r="G30" s="41"/>
      <c r="H30" s="41"/>
      <c r="I30" s="41"/>
      <c r="J30" s="41"/>
      <c r="K30" s="41"/>
      <c r="L30" s="314">
        <v>0.15</v>
      </c>
      <c r="M30" s="313"/>
      <c r="N30" s="313"/>
      <c r="O30" s="313"/>
      <c r="P30" s="313"/>
      <c r="Q30" s="41"/>
      <c r="R30" s="41"/>
      <c r="S30" s="41"/>
      <c r="T30" s="41"/>
      <c r="U30" s="41"/>
      <c r="V30" s="41"/>
      <c r="W30" s="312">
        <f>ROUND(BA94,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41"/>
      <c r="AG30" s="41"/>
      <c r="AH30" s="41"/>
      <c r="AI30" s="41"/>
      <c r="AJ30" s="41"/>
      <c r="AK30" s="312">
        <f>ROUND(AW94, 2)</f>
        <v>0</v>
      </c>
      <c r="AL30" s="313"/>
      <c r="AM30" s="313"/>
      <c r="AN30" s="313"/>
      <c r="AO30" s="313"/>
      <c r="AP30" s="41"/>
      <c r="AQ30" s="41"/>
      <c r="AR30" s="42"/>
      <c r="BE30" s="321"/>
    </row>
    <row r="31" spans="1:71" s="3" customFormat="1" ht="14.4" hidden="1" customHeight="1">
      <c r="B31" s="40"/>
      <c r="C31" s="41"/>
      <c r="D31" s="41"/>
      <c r="E31" s="41"/>
      <c r="F31" s="28" t="s">
        <v>49</v>
      </c>
      <c r="G31" s="41"/>
      <c r="H31" s="41"/>
      <c r="I31" s="41"/>
      <c r="J31" s="41"/>
      <c r="K31" s="41"/>
      <c r="L31" s="314">
        <v>0.21</v>
      </c>
      <c r="M31" s="313"/>
      <c r="N31" s="313"/>
      <c r="O31" s="313"/>
      <c r="P31" s="313"/>
      <c r="Q31" s="41"/>
      <c r="R31" s="41"/>
      <c r="S31" s="41"/>
      <c r="T31" s="41"/>
      <c r="U31" s="41"/>
      <c r="V31" s="41"/>
      <c r="W31" s="312">
        <f>ROUND(BB94,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41"/>
      <c r="AG31" s="41"/>
      <c r="AH31" s="41"/>
      <c r="AI31" s="41"/>
      <c r="AJ31" s="41"/>
      <c r="AK31" s="312">
        <v>0</v>
      </c>
      <c r="AL31" s="313"/>
      <c r="AM31" s="313"/>
      <c r="AN31" s="313"/>
      <c r="AO31" s="313"/>
      <c r="AP31" s="41"/>
      <c r="AQ31" s="41"/>
      <c r="AR31" s="42"/>
      <c r="BE31" s="321"/>
    </row>
    <row r="32" spans="1:71" s="3" customFormat="1" ht="14.4" hidden="1" customHeight="1">
      <c r="B32" s="40"/>
      <c r="C32" s="41"/>
      <c r="D32" s="41"/>
      <c r="E32" s="41"/>
      <c r="F32" s="28" t="s">
        <v>50</v>
      </c>
      <c r="G32" s="41"/>
      <c r="H32" s="41"/>
      <c r="I32" s="41"/>
      <c r="J32" s="41"/>
      <c r="K32" s="41"/>
      <c r="L32" s="314">
        <v>0.15</v>
      </c>
      <c r="M32" s="313"/>
      <c r="N32" s="313"/>
      <c r="O32" s="313"/>
      <c r="P32" s="313"/>
      <c r="Q32" s="41"/>
      <c r="R32" s="41"/>
      <c r="S32" s="41"/>
      <c r="T32" s="41"/>
      <c r="U32" s="41"/>
      <c r="V32" s="41"/>
      <c r="W32" s="312">
        <f>ROUND(BC94,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41"/>
      <c r="AG32" s="41"/>
      <c r="AH32" s="41"/>
      <c r="AI32" s="41"/>
      <c r="AJ32" s="41"/>
      <c r="AK32" s="312">
        <v>0</v>
      </c>
      <c r="AL32" s="313"/>
      <c r="AM32" s="313"/>
      <c r="AN32" s="313"/>
      <c r="AO32" s="313"/>
      <c r="AP32" s="41"/>
      <c r="AQ32" s="41"/>
      <c r="AR32" s="42"/>
      <c r="BE32" s="321"/>
    </row>
    <row r="33" spans="1:57" s="3" customFormat="1" ht="14.4" hidden="1" customHeight="1">
      <c r="B33" s="40"/>
      <c r="C33" s="41"/>
      <c r="D33" s="41"/>
      <c r="E33" s="41"/>
      <c r="F33" s="28" t="s">
        <v>51</v>
      </c>
      <c r="G33" s="41"/>
      <c r="H33" s="41"/>
      <c r="I33" s="41"/>
      <c r="J33" s="41"/>
      <c r="K33" s="41"/>
      <c r="L33" s="314">
        <v>0</v>
      </c>
      <c r="M33" s="313"/>
      <c r="N33" s="313"/>
      <c r="O33" s="313"/>
      <c r="P33" s="313"/>
      <c r="Q33" s="41"/>
      <c r="R33" s="41"/>
      <c r="S33" s="41"/>
      <c r="T33" s="41"/>
      <c r="U33" s="41"/>
      <c r="V33" s="41"/>
      <c r="W33" s="312">
        <f>ROUND(BD94,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41"/>
      <c r="AG33" s="41"/>
      <c r="AH33" s="41"/>
      <c r="AI33" s="41"/>
      <c r="AJ33" s="41"/>
      <c r="AK33" s="312">
        <v>0</v>
      </c>
      <c r="AL33" s="313"/>
      <c r="AM33" s="313"/>
      <c r="AN33" s="313"/>
      <c r="AO33" s="313"/>
      <c r="AP33" s="41"/>
      <c r="AQ33" s="41"/>
      <c r="AR33" s="42"/>
      <c r="BE33" s="321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20"/>
    </row>
    <row r="35" spans="1:57" s="2" customFormat="1" ht="25.95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15" t="s">
        <v>54</v>
      </c>
      <c r="Y35" s="316"/>
      <c r="Z35" s="316"/>
      <c r="AA35" s="316"/>
      <c r="AB35" s="316"/>
      <c r="AC35" s="45"/>
      <c r="AD35" s="45"/>
      <c r="AE35" s="45"/>
      <c r="AF35" s="45"/>
      <c r="AG35" s="45"/>
      <c r="AH35" s="45"/>
      <c r="AI35" s="45"/>
      <c r="AJ35" s="45"/>
      <c r="AK35" s="317">
        <f>SUM(AK26:AK33)</f>
        <v>0</v>
      </c>
      <c r="AL35" s="316"/>
      <c r="AM35" s="316"/>
      <c r="AN35" s="316"/>
      <c r="AO35" s="318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7"/>
      <c r="C49" s="48"/>
      <c r="D49" s="49" t="s">
        <v>55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4"/>
      <c r="B60" s="35"/>
      <c r="C60" s="36"/>
      <c r="D60" s="52" t="s">
        <v>57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57</v>
      </c>
      <c r="AI60" s="38"/>
      <c r="AJ60" s="38"/>
      <c r="AK60" s="38"/>
      <c r="AL60" s="38"/>
      <c r="AM60" s="52" t="s">
        <v>58</v>
      </c>
      <c r="AN60" s="38"/>
      <c r="AO60" s="38"/>
      <c r="AP60" s="36"/>
      <c r="AQ60" s="36"/>
      <c r="AR60" s="39"/>
      <c r="BE60" s="34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4"/>
      <c r="B64" s="35"/>
      <c r="C64" s="36"/>
      <c r="D64" s="49" t="s">
        <v>59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4"/>
      <c r="B75" s="35"/>
      <c r="C75" s="36"/>
      <c r="D75" s="52" t="s">
        <v>57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57</v>
      </c>
      <c r="AI75" s="38"/>
      <c r="AJ75" s="38"/>
      <c r="AK75" s="38"/>
      <c r="AL75" s="38"/>
      <c r="AM75" s="52" t="s">
        <v>58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" customHeight="1">
      <c r="A82" s="34"/>
      <c r="B82" s="35"/>
      <c r="C82" s="22" t="s">
        <v>61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BVCHNVESPALACKEHO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01" t="str">
        <f>K6</f>
        <v>BŘECLAV – Charvátská Nová Ves, lokalita ul. Palackého, dopravní a technická infrastruktura</v>
      </c>
      <c r="M85" s="302"/>
      <c r="N85" s="302"/>
      <c r="O85" s="302"/>
      <c r="P85" s="302"/>
      <c r="Q85" s="302"/>
      <c r="R85" s="302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  <c r="AF85" s="302"/>
      <c r="AG85" s="302"/>
      <c r="AH85" s="302"/>
      <c r="AI85" s="302"/>
      <c r="AJ85" s="302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8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Břeclav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24</v>
      </c>
      <c r="AJ87" s="36"/>
      <c r="AK87" s="36"/>
      <c r="AL87" s="36"/>
      <c r="AM87" s="303" t="str">
        <f>IF(AN8= "","",AN8)</f>
        <v>16. 5. 2023</v>
      </c>
      <c r="AN87" s="303"/>
      <c r="AO87" s="36"/>
      <c r="AP87" s="36"/>
      <c r="AQ87" s="36"/>
      <c r="AR87" s="39"/>
      <c r="BE87" s="34"/>
    </row>
    <row r="88" spans="1:91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65" customHeight="1">
      <c r="A89" s="34"/>
      <c r="B89" s="35"/>
      <c r="C89" s="28" t="s">
        <v>30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Břeclav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36</v>
      </c>
      <c r="AJ89" s="36"/>
      <c r="AK89" s="36"/>
      <c r="AL89" s="36"/>
      <c r="AM89" s="304" t="str">
        <f>IF(E17="","",E17)</f>
        <v xml:space="preserve">Projekce inženýrských sítí s.r.o.- Jiří Třináctý, </v>
      </c>
      <c r="AN89" s="305"/>
      <c r="AO89" s="305"/>
      <c r="AP89" s="305"/>
      <c r="AQ89" s="36"/>
      <c r="AR89" s="39"/>
      <c r="AS89" s="306" t="s">
        <v>62</v>
      </c>
      <c r="AT89" s="307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25.65" customHeight="1">
      <c r="A90" s="34"/>
      <c r="B90" s="35"/>
      <c r="C90" s="28" t="s">
        <v>34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39</v>
      </c>
      <c r="AJ90" s="36"/>
      <c r="AK90" s="36"/>
      <c r="AL90" s="36"/>
      <c r="AM90" s="304" t="str">
        <f>IF(E20="","",E20)</f>
        <v>Projekce inženýrských sítí s.r.o.</v>
      </c>
      <c r="AN90" s="305"/>
      <c r="AO90" s="305"/>
      <c r="AP90" s="305"/>
      <c r="AQ90" s="36"/>
      <c r="AR90" s="39"/>
      <c r="AS90" s="308"/>
      <c r="AT90" s="309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10"/>
      <c r="AT91" s="311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4" t="s">
        <v>63</v>
      </c>
      <c r="D92" s="295"/>
      <c r="E92" s="295"/>
      <c r="F92" s="295"/>
      <c r="G92" s="295"/>
      <c r="H92" s="73"/>
      <c r="I92" s="296" t="s">
        <v>64</v>
      </c>
      <c r="J92" s="295"/>
      <c r="K92" s="295"/>
      <c r="L92" s="295"/>
      <c r="M92" s="295"/>
      <c r="N92" s="295"/>
      <c r="O92" s="295"/>
      <c r="P92" s="295"/>
      <c r="Q92" s="295"/>
      <c r="R92" s="295"/>
      <c r="S92" s="295"/>
      <c r="T92" s="295"/>
      <c r="U92" s="295"/>
      <c r="V92" s="295"/>
      <c r="W92" s="295"/>
      <c r="X92" s="295"/>
      <c r="Y92" s="295"/>
      <c r="Z92" s="295"/>
      <c r="AA92" s="295"/>
      <c r="AB92" s="295"/>
      <c r="AC92" s="295"/>
      <c r="AD92" s="295"/>
      <c r="AE92" s="295"/>
      <c r="AF92" s="295"/>
      <c r="AG92" s="297" t="s">
        <v>65</v>
      </c>
      <c r="AH92" s="295"/>
      <c r="AI92" s="295"/>
      <c r="AJ92" s="295"/>
      <c r="AK92" s="295"/>
      <c r="AL92" s="295"/>
      <c r="AM92" s="295"/>
      <c r="AN92" s="296" t="s">
        <v>66</v>
      </c>
      <c r="AO92" s="295"/>
      <c r="AP92" s="298"/>
      <c r="AQ92" s="74" t="s">
        <v>67</v>
      </c>
      <c r="AR92" s="39"/>
      <c r="AS92" s="75" t="s">
        <v>68</v>
      </c>
      <c r="AT92" s="76" t="s">
        <v>69</v>
      </c>
      <c r="AU92" s="76" t="s">
        <v>70</v>
      </c>
      <c r="AV92" s="76" t="s">
        <v>71</v>
      </c>
      <c r="AW92" s="76" t="s">
        <v>72</v>
      </c>
      <c r="AX92" s="76" t="s">
        <v>73</v>
      </c>
      <c r="AY92" s="76" t="s">
        <v>74</v>
      </c>
      <c r="AZ92" s="76" t="s">
        <v>75</v>
      </c>
      <c r="BA92" s="76" t="s">
        <v>76</v>
      </c>
      <c r="BB92" s="76" t="s">
        <v>77</v>
      </c>
      <c r="BC92" s="76" t="s">
        <v>78</v>
      </c>
      <c r="BD92" s="77" t="s">
        <v>79</v>
      </c>
      <c r="BE92" s="34"/>
    </row>
    <row r="93" spans="1:91" s="2" customFormat="1" ht="10.9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" customHeight="1">
      <c r="B94" s="81"/>
      <c r="C94" s="82" t="s">
        <v>80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9">
        <f>ROUND(SUM(AG95:AG97),2)</f>
        <v>0</v>
      </c>
      <c r="AH94" s="299"/>
      <c r="AI94" s="299"/>
      <c r="AJ94" s="299"/>
      <c r="AK94" s="299"/>
      <c r="AL94" s="299"/>
      <c r="AM94" s="299"/>
      <c r="AN94" s="300">
        <f>SUM(AG94,AT94)</f>
        <v>0</v>
      </c>
      <c r="AO94" s="300"/>
      <c r="AP94" s="300"/>
      <c r="AQ94" s="85" t="s">
        <v>1</v>
      </c>
      <c r="AR94" s="86"/>
      <c r="AS94" s="87">
        <f>ROUND(SUM(AS95:AS97),2)</f>
        <v>0</v>
      </c>
      <c r="AT94" s="88">
        <f>ROUND(SUM(AV94:AW94),2)</f>
        <v>0</v>
      </c>
      <c r="AU94" s="89">
        <f>ROUND(SUM(AU95:AU97),5)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0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81</v>
      </c>
      <c r="BT94" s="91" t="s">
        <v>82</v>
      </c>
      <c r="BU94" s="92" t="s">
        <v>83</v>
      </c>
      <c r="BV94" s="91" t="s">
        <v>84</v>
      </c>
      <c r="BW94" s="91" t="s">
        <v>5</v>
      </c>
      <c r="BX94" s="91" t="s">
        <v>85</v>
      </c>
      <c r="CL94" s="91" t="s">
        <v>19</v>
      </c>
    </row>
    <row r="95" spans="1:91" s="7" customFormat="1" ht="16.5" customHeight="1">
      <c r="A95" s="93" t="s">
        <v>86</v>
      </c>
      <c r="B95" s="94"/>
      <c r="C95" s="95"/>
      <c r="D95" s="293" t="s">
        <v>87</v>
      </c>
      <c r="E95" s="293"/>
      <c r="F95" s="293"/>
      <c r="G95" s="293"/>
      <c r="H95" s="293"/>
      <c r="I95" s="96"/>
      <c r="J95" s="293" t="s">
        <v>88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1">
        <f>'SO 301 - Kanalizace'!J30</f>
        <v>0</v>
      </c>
      <c r="AH95" s="292"/>
      <c r="AI95" s="292"/>
      <c r="AJ95" s="292"/>
      <c r="AK95" s="292"/>
      <c r="AL95" s="292"/>
      <c r="AM95" s="292"/>
      <c r="AN95" s="291">
        <f>SUM(AG95,AT95)</f>
        <v>0</v>
      </c>
      <c r="AO95" s="292"/>
      <c r="AP95" s="292"/>
      <c r="AQ95" s="97" t="s">
        <v>89</v>
      </c>
      <c r="AR95" s="98"/>
      <c r="AS95" s="99">
        <v>0</v>
      </c>
      <c r="AT95" s="100">
        <f>ROUND(SUM(AV95:AW95),2)</f>
        <v>0</v>
      </c>
      <c r="AU95" s="101">
        <f>'SO 301 - Kanalizace'!P128</f>
        <v>0</v>
      </c>
      <c r="AV95" s="100">
        <f>'SO 301 - Kanalizace'!J33</f>
        <v>0</v>
      </c>
      <c r="AW95" s="100">
        <f>'SO 301 - Kanalizace'!J34</f>
        <v>0</v>
      </c>
      <c r="AX95" s="100">
        <f>'SO 301 - Kanalizace'!J35</f>
        <v>0</v>
      </c>
      <c r="AY95" s="100">
        <f>'SO 301 - Kanalizace'!J36</f>
        <v>0</v>
      </c>
      <c r="AZ95" s="100">
        <f>'SO 301 - Kanalizace'!F33</f>
        <v>0</v>
      </c>
      <c r="BA95" s="100">
        <f>'SO 301 - Kanalizace'!F34</f>
        <v>0</v>
      </c>
      <c r="BB95" s="100">
        <f>'SO 301 - Kanalizace'!F35</f>
        <v>0</v>
      </c>
      <c r="BC95" s="100">
        <f>'SO 301 - Kanalizace'!F36</f>
        <v>0</v>
      </c>
      <c r="BD95" s="102">
        <f>'SO 301 - Kanalizace'!F37</f>
        <v>0</v>
      </c>
      <c r="BT95" s="103" t="s">
        <v>90</v>
      </c>
      <c r="BV95" s="103" t="s">
        <v>84</v>
      </c>
      <c r="BW95" s="103" t="s">
        <v>91</v>
      </c>
      <c r="BX95" s="103" t="s">
        <v>5</v>
      </c>
      <c r="CL95" s="103" t="s">
        <v>92</v>
      </c>
      <c r="CM95" s="103" t="s">
        <v>93</v>
      </c>
    </row>
    <row r="96" spans="1:91" s="7" customFormat="1" ht="16.5" customHeight="1">
      <c r="A96" s="93" t="s">
        <v>86</v>
      </c>
      <c r="B96" s="94"/>
      <c r="C96" s="95"/>
      <c r="D96" s="293" t="s">
        <v>94</v>
      </c>
      <c r="E96" s="293"/>
      <c r="F96" s="293"/>
      <c r="G96" s="293"/>
      <c r="H96" s="293"/>
      <c r="I96" s="96"/>
      <c r="J96" s="293" t="s">
        <v>95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1">
        <f>'SO 302 - Vodovod'!J30</f>
        <v>0</v>
      </c>
      <c r="AH96" s="292"/>
      <c r="AI96" s="292"/>
      <c r="AJ96" s="292"/>
      <c r="AK96" s="292"/>
      <c r="AL96" s="292"/>
      <c r="AM96" s="292"/>
      <c r="AN96" s="291">
        <f>SUM(AG96,AT96)</f>
        <v>0</v>
      </c>
      <c r="AO96" s="292"/>
      <c r="AP96" s="292"/>
      <c r="AQ96" s="97" t="s">
        <v>89</v>
      </c>
      <c r="AR96" s="98"/>
      <c r="AS96" s="99">
        <v>0</v>
      </c>
      <c r="AT96" s="100">
        <f>ROUND(SUM(AV96:AW96),2)</f>
        <v>0</v>
      </c>
      <c r="AU96" s="101">
        <f>'SO 302 - Vodovod'!P128</f>
        <v>0</v>
      </c>
      <c r="AV96" s="100">
        <f>'SO 302 - Vodovod'!J33</f>
        <v>0</v>
      </c>
      <c r="AW96" s="100">
        <f>'SO 302 - Vodovod'!J34</f>
        <v>0</v>
      </c>
      <c r="AX96" s="100">
        <f>'SO 302 - Vodovod'!J35</f>
        <v>0</v>
      </c>
      <c r="AY96" s="100">
        <f>'SO 302 - Vodovod'!J36</f>
        <v>0</v>
      </c>
      <c r="AZ96" s="100">
        <f>'SO 302 - Vodovod'!F33</f>
        <v>0</v>
      </c>
      <c r="BA96" s="100">
        <f>'SO 302 - Vodovod'!F34</f>
        <v>0</v>
      </c>
      <c r="BB96" s="100">
        <f>'SO 302 - Vodovod'!F35</f>
        <v>0</v>
      </c>
      <c r="BC96" s="100">
        <f>'SO 302 - Vodovod'!F36</f>
        <v>0</v>
      </c>
      <c r="BD96" s="102">
        <f>'SO 302 - Vodovod'!F37</f>
        <v>0</v>
      </c>
      <c r="BT96" s="103" t="s">
        <v>90</v>
      </c>
      <c r="BV96" s="103" t="s">
        <v>84</v>
      </c>
      <c r="BW96" s="103" t="s">
        <v>96</v>
      </c>
      <c r="BX96" s="103" t="s">
        <v>5</v>
      </c>
      <c r="CL96" s="103" t="s">
        <v>97</v>
      </c>
      <c r="CM96" s="103" t="s">
        <v>93</v>
      </c>
    </row>
    <row r="97" spans="1:91" s="7" customFormat="1" ht="16.5" customHeight="1">
      <c r="A97" s="93" t="s">
        <v>86</v>
      </c>
      <c r="B97" s="94"/>
      <c r="C97" s="95"/>
      <c r="D97" s="293" t="s">
        <v>98</v>
      </c>
      <c r="E97" s="293"/>
      <c r="F97" s="293"/>
      <c r="G97" s="293"/>
      <c r="H97" s="293"/>
      <c r="I97" s="96"/>
      <c r="J97" s="293" t="s">
        <v>99</v>
      </c>
      <c r="K97" s="293"/>
      <c r="L97" s="293"/>
      <c r="M97" s="293"/>
      <c r="N97" s="293"/>
      <c r="O97" s="293"/>
      <c r="P97" s="293"/>
      <c r="Q97" s="293"/>
      <c r="R97" s="293"/>
      <c r="S97" s="293"/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1">
        <f>'VRN - Vedlejší rozpočtové...'!J30</f>
        <v>0</v>
      </c>
      <c r="AH97" s="292"/>
      <c r="AI97" s="292"/>
      <c r="AJ97" s="292"/>
      <c r="AK97" s="292"/>
      <c r="AL97" s="292"/>
      <c r="AM97" s="292"/>
      <c r="AN97" s="291">
        <f>SUM(AG97,AT97)</f>
        <v>0</v>
      </c>
      <c r="AO97" s="292"/>
      <c r="AP97" s="292"/>
      <c r="AQ97" s="97" t="s">
        <v>89</v>
      </c>
      <c r="AR97" s="98"/>
      <c r="AS97" s="104">
        <v>0</v>
      </c>
      <c r="AT97" s="105">
        <f>ROUND(SUM(AV97:AW97),2)</f>
        <v>0</v>
      </c>
      <c r="AU97" s="106">
        <f>'VRN - Vedlejší rozpočtové...'!P118</f>
        <v>0</v>
      </c>
      <c r="AV97" s="105">
        <f>'VRN - Vedlejší rozpočtové...'!J33</f>
        <v>0</v>
      </c>
      <c r="AW97" s="105">
        <f>'VRN - Vedlejší rozpočtové...'!J34</f>
        <v>0</v>
      </c>
      <c r="AX97" s="105">
        <f>'VRN - Vedlejší rozpočtové...'!J35</f>
        <v>0</v>
      </c>
      <c r="AY97" s="105">
        <f>'VRN - Vedlejší rozpočtové...'!J36</f>
        <v>0</v>
      </c>
      <c r="AZ97" s="105">
        <f>'VRN - Vedlejší rozpočtové...'!F33</f>
        <v>0</v>
      </c>
      <c r="BA97" s="105">
        <f>'VRN - Vedlejší rozpočtové...'!F34</f>
        <v>0</v>
      </c>
      <c r="BB97" s="105">
        <f>'VRN - Vedlejší rozpočtové...'!F35</f>
        <v>0</v>
      </c>
      <c r="BC97" s="105">
        <f>'VRN - Vedlejší rozpočtové...'!F36</f>
        <v>0</v>
      </c>
      <c r="BD97" s="107">
        <f>'VRN - Vedlejší rozpočtové...'!F37</f>
        <v>0</v>
      </c>
      <c r="BT97" s="103" t="s">
        <v>90</v>
      </c>
      <c r="BV97" s="103" t="s">
        <v>84</v>
      </c>
      <c r="BW97" s="103" t="s">
        <v>100</v>
      </c>
      <c r="BX97" s="103" t="s">
        <v>5</v>
      </c>
      <c r="CL97" s="103" t="s">
        <v>19</v>
      </c>
      <c r="CM97" s="103" t="s">
        <v>93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uxSwmkXxmHYBTCzSP2hjEfJVynx2NeHfqDurq31xbszHhHtavl8Xazh/HOwWcOKNWSGJVvzPjB/R9QyKK5ls/w==" saltValue="2x9smf7P/OTrdLOzdHXSRadcwcMnBD24SJrx3kILtk7uJ0HJMO8GNT1A7yhDDdcaOpblyV/CqP44mnh84iivtg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301 - Kanalizace'!C2" display="/"/>
    <hyperlink ref="A96" location="'SO 302 - Vodovod'!C2" display="/"/>
    <hyperlink ref="A97" location="'VRN - Vedlejší rozpočtové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2"/>
  <sheetViews>
    <sheetView showGridLines="0" topLeftCell="A83" workbookViewId="0">
      <selection activeCell="X219" sqref="X21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91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93</v>
      </c>
    </row>
    <row r="4" spans="1:46" s="1" customFormat="1" ht="24.9" customHeight="1">
      <c r="B4" s="19"/>
      <c r="D4" s="110" t="s">
        <v>101</v>
      </c>
      <c r="L4" s="19"/>
      <c r="M4" s="111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34" t="str">
        <f>'Rekapitulace stavby'!K6</f>
        <v>BŘECLAV – Charvátská Nová Ves, lokalita ul. Palackého, dopravní a technická infrastruktura</v>
      </c>
      <c r="F7" s="335"/>
      <c r="G7" s="335"/>
      <c r="H7" s="335"/>
      <c r="L7" s="19"/>
    </row>
    <row r="8" spans="1:46" s="2" customFormat="1" ht="12" customHeight="1">
      <c r="A8" s="34"/>
      <c r="B8" s="39"/>
      <c r="C8" s="34"/>
      <c r="D8" s="112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36" t="s">
        <v>103</v>
      </c>
      <c r="F9" s="337"/>
      <c r="G9" s="337"/>
      <c r="H9" s="33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92</v>
      </c>
      <c r="G11" s="34"/>
      <c r="H11" s="34"/>
      <c r="I11" s="112" t="s">
        <v>20</v>
      </c>
      <c r="J11" s="113" t="s">
        <v>104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13" t="s">
        <v>23</v>
      </c>
      <c r="G12" s="34"/>
      <c r="H12" s="34"/>
      <c r="I12" s="112" t="s">
        <v>24</v>
      </c>
      <c r="J12" s="114" t="str">
        <f>'Rekapitulace stavby'!AN8</f>
        <v>16. 5. 2023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>
      <c r="A13" s="34"/>
      <c r="B13" s="39"/>
      <c r="C13" s="34"/>
      <c r="D13" s="115" t="s">
        <v>26</v>
      </c>
      <c r="E13" s="34"/>
      <c r="F13" s="116" t="s">
        <v>27</v>
      </c>
      <c r="G13" s="34"/>
      <c r="H13" s="34"/>
      <c r="I13" s="115" t="s">
        <v>28</v>
      </c>
      <c r="J13" s="116" t="s">
        <v>105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30</v>
      </c>
      <c r="E14" s="34"/>
      <c r="F14" s="34"/>
      <c r="G14" s="34"/>
      <c r="H14" s="34"/>
      <c r="I14" s="112" t="s">
        <v>31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32</v>
      </c>
      <c r="F15" s="34"/>
      <c r="G15" s="34"/>
      <c r="H15" s="34"/>
      <c r="I15" s="112" t="s">
        <v>33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34</v>
      </c>
      <c r="E17" s="34"/>
      <c r="F17" s="34"/>
      <c r="G17" s="34"/>
      <c r="H17" s="34"/>
      <c r="I17" s="112" t="s">
        <v>31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38" t="str">
        <f>'Rekapitulace stavby'!E14</f>
        <v>Vyplň údaj</v>
      </c>
      <c r="F18" s="339"/>
      <c r="G18" s="339"/>
      <c r="H18" s="339"/>
      <c r="I18" s="112" t="s">
        <v>33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36</v>
      </c>
      <c r="E20" s="34"/>
      <c r="F20" s="34"/>
      <c r="G20" s="34"/>
      <c r="H20" s="34"/>
      <c r="I20" s="112" t="s">
        <v>31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37</v>
      </c>
      <c r="F21" s="34"/>
      <c r="G21" s="34"/>
      <c r="H21" s="34"/>
      <c r="I21" s="112" t="s">
        <v>33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39</v>
      </c>
      <c r="E23" s="34"/>
      <c r="F23" s="34"/>
      <c r="G23" s="34"/>
      <c r="H23" s="34"/>
      <c r="I23" s="112" t="s">
        <v>31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40</v>
      </c>
      <c r="F24" s="34"/>
      <c r="G24" s="34"/>
      <c r="H24" s="34"/>
      <c r="I24" s="112" t="s">
        <v>33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41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7"/>
      <c r="B27" s="118"/>
      <c r="C27" s="117"/>
      <c r="D27" s="117"/>
      <c r="E27" s="340" t="s">
        <v>1</v>
      </c>
      <c r="F27" s="340"/>
      <c r="G27" s="340"/>
      <c r="H27" s="340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1" t="s">
        <v>42</v>
      </c>
      <c r="E30" s="34"/>
      <c r="F30" s="34"/>
      <c r="G30" s="34"/>
      <c r="H30" s="34"/>
      <c r="I30" s="34"/>
      <c r="J30" s="122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3" t="s">
        <v>44</v>
      </c>
      <c r="G32" s="34"/>
      <c r="H32" s="34"/>
      <c r="I32" s="123" t="s">
        <v>43</v>
      </c>
      <c r="J32" s="123" t="s">
        <v>45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4" t="s">
        <v>46</v>
      </c>
      <c r="E33" s="112" t="s">
        <v>47</v>
      </c>
      <c r="F33" s="125">
        <f>ROUND((SUM(BE128:BE241)),  2)</f>
        <v>0</v>
      </c>
      <c r="G33" s="34"/>
      <c r="H33" s="34"/>
      <c r="I33" s="126">
        <v>0.21</v>
      </c>
      <c r="J33" s="125">
        <f>ROUND(((SUM(BE128:BE241))*I33),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2" t="s">
        <v>48</v>
      </c>
      <c r="F34" s="125">
        <f>ROUND((SUM(BF128:BF241)),  2)</f>
        <v>0</v>
      </c>
      <c r="G34" s="34"/>
      <c r="H34" s="34"/>
      <c r="I34" s="126">
        <v>0.15</v>
      </c>
      <c r="J34" s="125">
        <f>ROUND(((SUM(BF128:BF241))*I34),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2" t="s">
        <v>49</v>
      </c>
      <c r="F35" s="125">
        <f>ROUND((SUM(BG128:BG241)),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2" t="s">
        <v>50</v>
      </c>
      <c r="F36" s="125">
        <f>ROUND((SUM(BH128:BH241)),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51</v>
      </c>
      <c r="F37" s="125">
        <f>ROUND((SUM(BI128:BI241)),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2" customFormat="1" ht="14.4" customHeight="1">
      <c r="B49" s="51"/>
      <c r="D49" s="134" t="s">
        <v>55</v>
      </c>
      <c r="E49" s="135"/>
      <c r="F49" s="135"/>
      <c r="G49" s="134" t="s">
        <v>56</v>
      </c>
      <c r="H49" s="135"/>
      <c r="I49" s="135"/>
      <c r="J49" s="135"/>
      <c r="K49" s="135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3.2">
      <c r="A60" s="34"/>
      <c r="B60" s="39"/>
      <c r="C60" s="34"/>
      <c r="D60" s="136" t="s">
        <v>57</v>
      </c>
      <c r="E60" s="137"/>
      <c r="F60" s="138" t="s">
        <v>58</v>
      </c>
      <c r="G60" s="136" t="s">
        <v>57</v>
      </c>
      <c r="H60" s="137"/>
      <c r="I60" s="137"/>
      <c r="J60" s="139" t="s">
        <v>58</v>
      </c>
      <c r="K60" s="137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3.2">
      <c r="A64" s="34"/>
      <c r="B64" s="39"/>
      <c r="C64" s="34"/>
      <c r="D64" s="134" t="s">
        <v>59</v>
      </c>
      <c r="E64" s="140"/>
      <c r="F64" s="140"/>
      <c r="G64" s="134" t="s">
        <v>60</v>
      </c>
      <c r="H64" s="140"/>
      <c r="I64" s="140"/>
      <c r="J64" s="140"/>
      <c r="K64" s="140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3.2">
      <c r="A75" s="34"/>
      <c r="B75" s="39"/>
      <c r="C75" s="34"/>
      <c r="D75" s="136" t="s">
        <v>57</v>
      </c>
      <c r="E75" s="137"/>
      <c r="F75" s="138" t="s">
        <v>58</v>
      </c>
      <c r="G75" s="136" t="s">
        <v>57</v>
      </c>
      <c r="H75" s="137"/>
      <c r="I75" s="137"/>
      <c r="J75" s="139" t="s">
        <v>58</v>
      </c>
      <c r="K75" s="137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" customHeight="1">
      <c r="A76" s="34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" customHeight="1">
      <c r="A80" s="34"/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47" s="2" customFormat="1" ht="24.9" customHeight="1">
      <c r="A81" s="34"/>
      <c r="B81" s="35"/>
      <c r="C81" s="22" t="s">
        <v>106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6.5" customHeight="1">
      <c r="A84" s="34"/>
      <c r="B84" s="35"/>
      <c r="C84" s="36"/>
      <c r="D84" s="36"/>
      <c r="E84" s="332" t="str">
        <f>E7</f>
        <v>BŘECLAV – Charvátská Nová Ves, lokalita ul. Palackého, dopravní a technická infrastruktura</v>
      </c>
      <c r="F84" s="333"/>
      <c r="G84" s="333"/>
      <c r="H84" s="333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2" customHeight="1">
      <c r="A85" s="34"/>
      <c r="B85" s="35"/>
      <c r="C85" s="28" t="s">
        <v>102</v>
      </c>
      <c r="D85" s="36"/>
      <c r="E85" s="36"/>
      <c r="F85" s="36"/>
      <c r="G85" s="36"/>
      <c r="H85" s="3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6.5" customHeight="1">
      <c r="A86" s="34"/>
      <c r="B86" s="35"/>
      <c r="C86" s="36"/>
      <c r="D86" s="36"/>
      <c r="E86" s="301" t="str">
        <f>E9</f>
        <v>SO 301 - Kanalizace</v>
      </c>
      <c r="F86" s="331"/>
      <c r="G86" s="331"/>
      <c r="H86" s="331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6.9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12" customHeight="1">
      <c r="A88" s="34"/>
      <c r="B88" s="35"/>
      <c r="C88" s="28" t="s">
        <v>22</v>
      </c>
      <c r="D88" s="36"/>
      <c r="E88" s="36"/>
      <c r="F88" s="26" t="str">
        <f>F12</f>
        <v>Břeclav</v>
      </c>
      <c r="G88" s="36"/>
      <c r="H88" s="36"/>
      <c r="I88" s="28" t="s">
        <v>24</v>
      </c>
      <c r="J88" s="66" t="str">
        <f>IF(J12="","",J12)</f>
        <v>16. 5. 2023</v>
      </c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6.9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40.200000000000003" customHeight="1">
      <c r="A90" s="34"/>
      <c r="B90" s="35"/>
      <c r="C90" s="28" t="s">
        <v>30</v>
      </c>
      <c r="D90" s="36"/>
      <c r="E90" s="36"/>
      <c r="F90" s="26" t="str">
        <f>E15</f>
        <v>Město Břeclav</v>
      </c>
      <c r="G90" s="36"/>
      <c r="H90" s="36"/>
      <c r="I90" s="28" t="s">
        <v>36</v>
      </c>
      <c r="J90" s="32" t="str">
        <f>E21</f>
        <v xml:space="preserve">Projekce inženýrských sítí s.r.o.- Jiří Třináctý, 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200000000000003" customHeight="1">
      <c r="A91" s="34"/>
      <c r="B91" s="35"/>
      <c r="C91" s="28" t="s">
        <v>34</v>
      </c>
      <c r="D91" s="36"/>
      <c r="E91" s="36"/>
      <c r="F91" s="26" t="str">
        <f>IF(E18="","",E18)</f>
        <v>Vyplň údaj</v>
      </c>
      <c r="G91" s="36"/>
      <c r="H91" s="36"/>
      <c r="I91" s="28" t="s">
        <v>39</v>
      </c>
      <c r="J91" s="32" t="str">
        <f>E24</f>
        <v>Projekce inženýrských sítí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29.25" customHeight="1">
      <c r="A93" s="34"/>
      <c r="B93" s="35"/>
      <c r="C93" s="145" t="s">
        <v>107</v>
      </c>
      <c r="D93" s="146"/>
      <c r="E93" s="146"/>
      <c r="F93" s="146"/>
      <c r="G93" s="146"/>
      <c r="H93" s="146"/>
      <c r="I93" s="146"/>
      <c r="J93" s="147" t="s">
        <v>108</v>
      </c>
      <c r="K93" s="14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22.95" customHeight="1">
      <c r="A95" s="34"/>
      <c r="B95" s="35"/>
      <c r="C95" s="148" t="s">
        <v>109</v>
      </c>
      <c r="D95" s="36"/>
      <c r="E95" s="36"/>
      <c r="F95" s="36"/>
      <c r="G95" s="36"/>
      <c r="H95" s="36"/>
      <c r="I95" s="36"/>
      <c r="J95" s="84">
        <f>J128</f>
        <v>0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U95" s="16" t="s">
        <v>110</v>
      </c>
    </row>
    <row r="96" spans="1:47" s="9" customFormat="1" ht="24.9" customHeight="1">
      <c r="B96" s="149"/>
      <c r="C96" s="150"/>
      <c r="D96" s="151" t="s">
        <v>111</v>
      </c>
      <c r="E96" s="152"/>
      <c r="F96" s="152"/>
      <c r="G96" s="152"/>
      <c r="H96" s="152"/>
      <c r="I96" s="152"/>
      <c r="J96" s="153">
        <f>J129</f>
        <v>0</v>
      </c>
      <c r="K96" s="150"/>
      <c r="L96" s="154"/>
    </row>
    <row r="97" spans="1:31" s="10" customFormat="1" ht="19.95" customHeight="1">
      <c r="B97" s="155"/>
      <c r="C97" s="156"/>
      <c r="D97" s="157" t="s">
        <v>112</v>
      </c>
      <c r="E97" s="158"/>
      <c r="F97" s="158"/>
      <c r="G97" s="158"/>
      <c r="H97" s="158"/>
      <c r="I97" s="158"/>
      <c r="J97" s="159">
        <f>J130</f>
        <v>0</v>
      </c>
      <c r="K97" s="156"/>
      <c r="L97" s="160"/>
    </row>
    <row r="98" spans="1:31" s="10" customFormat="1" ht="19.95" customHeight="1">
      <c r="B98" s="155"/>
      <c r="C98" s="156"/>
      <c r="D98" s="157" t="s">
        <v>113</v>
      </c>
      <c r="E98" s="158"/>
      <c r="F98" s="158"/>
      <c r="G98" s="158"/>
      <c r="H98" s="158"/>
      <c r="I98" s="158"/>
      <c r="J98" s="159">
        <f>J165</f>
        <v>0</v>
      </c>
      <c r="K98" s="156"/>
      <c r="L98" s="160"/>
    </row>
    <row r="99" spans="1:31" s="10" customFormat="1" ht="19.95" customHeight="1">
      <c r="B99" s="155"/>
      <c r="C99" s="156"/>
      <c r="D99" s="157" t="s">
        <v>114</v>
      </c>
      <c r="E99" s="158"/>
      <c r="F99" s="158"/>
      <c r="G99" s="158"/>
      <c r="H99" s="158"/>
      <c r="I99" s="158"/>
      <c r="J99" s="159">
        <f>J168</f>
        <v>0</v>
      </c>
      <c r="K99" s="156"/>
      <c r="L99" s="160"/>
    </row>
    <row r="100" spans="1:31" s="10" customFormat="1" ht="19.95" customHeight="1">
      <c r="B100" s="155"/>
      <c r="C100" s="156"/>
      <c r="D100" s="157" t="s">
        <v>115</v>
      </c>
      <c r="E100" s="158"/>
      <c r="F100" s="158"/>
      <c r="G100" s="158"/>
      <c r="H100" s="158"/>
      <c r="I100" s="158"/>
      <c r="J100" s="159">
        <f>J171</f>
        <v>0</v>
      </c>
      <c r="K100" s="156"/>
      <c r="L100" s="160"/>
    </row>
    <row r="101" spans="1:31" s="10" customFormat="1" ht="19.95" customHeight="1">
      <c r="B101" s="155"/>
      <c r="C101" s="156"/>
      <c r="D101" s="157" t="s">
        <v>116</v>
      </c>
      <c r="E101" s="158"/>
      <c r="F101" s="158"/>
      <c r="G101" s="158"/>
      <c r="H101" s="158"/>
      <c r="I101" s="158"/>
      <c r="J101" s="159">
        <f>J174</f>
        <v>0</v>
      </c>
      <c r="K101" s="156"/>
      <c r="L101" s="160"/>
    </row>
    <row r="102" spans="1:31" s="10" customFormat="1" ht="19.95" customHeight="1">
      <c r="B102" s="155"/>
      <c r="C102" s="156"/>
      <c r="D102" s="157" t="s">
        <v>117</v>
      </c>
      <c r="E102" s="158"/>
      <c r="F102" s="158"/>
      <c r="G102" s="158"/>
      <c r="H102" s="158"/>
      <c r="I102" s="158"/>
      <c r="J102" s="159">
        <f>J179</f>
        <v>0</v>
      </c>
      <c r="K102" s="156"/>
      <c r="L102" s="160"/>
    </row>
    <row r="103" spans="1:31" s="10" customFormat="1" ht="19.95" customHeight="1">
      <c r="B103" s="155"/>
      <c r="C103" s="156"/>
      <c r="D103" s="157" t="s">
        <v>118</v>
      </c>
      <c r="E103" s="158"/>
      <c r="F103" s="158"/>
      <c r="G103" s="158"/>
      <c r="H103" s="158"/>
      <c r="I103" s="158"/>
      <c r="J103" s="159">
        <f>J215</f>
        <v>0</v>
      </c>
      <c r="K103" s="156"/>
      <c r="L103" s="160"/>
    </row>
    <row r="104" spans="1:31" s="10" customFormat="1" ht="14.85" customHeight="1">
      <c r="B104" s="155"/>
      <c r="C104" s="156"/>
      <c r="D104" s="157" t="s">
        <v>119</v>
      </c>
      <c r="E104" s="158"/>
      <c r="F104" s="158"/>
      <c r="G104" s="158"/>
      <c r="H104" s="158"/>
      <c r="I104" s="158"/>
      <c r="J104" s="159">
        <f>J220</f>
        <v>0</v>
      </c>
      <c r="K104" s="156"/>
      <c r="L104" s="160"/>
    </row>
    <row r="105" spans="1:31" s="10" customFormat="1" ht="19.95" customHeight="1">
      <c r="B105" s="155"/>
      <c r="C105" s="156"/>
      <c r="D105" s="157" t="s">
        <v>120</v>
      </c>
      <c r="E105" s="158"/>
      <c r="F105" s="158"/>
      <c r="G105" s="158"/>
      <c r="H105" s="158"/>
      <c r="I105" s="158"/>
      <c r="J105" s="159">
        <f>J229</f>
        <v>0</v>
      </c>
      <c r="K105" s="156"/>
      <c r="L105" s="160"/>
    </row>
    <row r="106" spans="1:31" s="10" customFormat="1" ht="19.95" customHeight="1">
      <c r="B106" s="155"/>
      <c r="C106" s="156"/>
      <c r="D106" s="157" t="s">
        <v>121</v>
      </c>
      <c r="E106" s="158"/>
      <c r="F106" s="158"/>
      <c r="G106" s="158"/>
      <c r="H106" s="158"/>
      <c r="I106" s="158"/>
      <c r="J106" s="159">
        <f>J234</f>
        <v>0</v>
      </c>
      <c r="K106" s="156"/>
      <c r="L106" s="160"/>
    </row>
    <row r="107" spans="1:31" s="9" customFormat="1" ht="24.9" customHeight="1">
      <c r="B107" s="149"/>
      <c r="C107" s="150"/>
      <c r="D107" s="151" t="s">
        <v>122</v>
      </c>
      <c r="E107" s="152"/>
      <c r="F107" s="152"/>
      <c r="G107" s="152"/>
      <c r="H107" s="152"/>
      <c r="I107" s="152"/>
      <c r="J107" s="153">
        <f>J236</f>
        <v>0</v>
      </c>
      <c r="K107" s="150"/>
      <c r="L107" s="154"/>
    </row>
    <row r="108" spans="1:31" s="10" customFormat="1" ht="19.95" customHeight="1">
      <c r="B108" s="155"/>
      <c r="C108" s="156"/>
      <c r="D108" s="157" t="s">
        <v>123</v>
      </c>
      <c r="E108" s="158"/>
      <c r="F108" s="158"/>
      <c r="G108" s="158"/>
      <c r="H108" s="158"/>
      <c r="I108" s="158"/>
      <c r="J108" s="159">
        <f>J237</f>
        <v>0</v>
      </c>
      <c r="K108" s="156"/>
      <c r="L108" s="160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" customHeight="1">
      <c r="A115" s="34"/>
      <c r="B115" s="35"/>
      <c r="C115" s="22" t="s">
        <v>124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32" t="str">
        <f>E7</f>
        <v>BŘECLAV – Charvátská Nová Ves, lokalita ul. Palackého, dopravní a technická infrastruktura</v>
      </c>
      <c r="F118" s="333"/>
      <c r="G118" s="333"/>
      <c r="H118" s="333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8" t="s">
        <v>102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301" t="str">
        <f>E9</f>
        <v>SO 301 - Kanalizace</v>
      </c>
      <c r="F120" s="331"/>
      <c r="G120" s="331"/>
      <c r="H120" s="331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8" t="s">
        <v>22</v>
      </c>
      <c r="D122" s="36"/>
      <c r="E122" s="36"/>
      <c r="F122" s="26" t="str">
        <f>F12</f>
        <v>Břeclav</v>
      </c>
      <c r="G122" s="36"/>
      <c r="H122" s="36"/>
      <c r="I122" s="28" t="s">
        <v>24</v>
      </c>
      <c r="J122" s="66" t="str">
        <f>IF(J12="","",J12)</f>
        <v>16. 5. 2023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40.200000000000003" customHeight="1">
      <c r="A124" s="34"/>
      <c r="B124" s="35"/>
      <c r="C124" s="28" t="s">
        <v>30</v>
      </c>
      <c r="D124" s="36"/>
      <c r="E124" s="36"/>
      <c r="F124" s="26" t="str">
        <f>E15</f>
        <v>Město Břeclav</v>
      </c>
      <c r="G124" s="36"/>
      <c r="H124" s="36"/>
      <c r="I124" s="28" t="s">
        <v>36</v>
      </c>
      <c r="J124" s="32" t="str">
        <f>E21</f>
        <v xml:space="preserve">Projekce inženýrských sítí s.r.o.- Jiří Třináctý,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40.200000000000003" customHeight="1">
      <c r="A125" s="34"/>
      <c r="B125" s="35"/>
      <c r="C125" s="28" t="s">
        <v>34</v>
      </c>
      <c r="D125" s="36"/>
      <c r="E125" s="36"/>
      <c r="F125" s="26" t="str">
        <f>IF(E18="","",E18)</f>
        <v>Vyplň údaj</v>
      </c>
      <c r="G125" s="36"/>
      <c r="H125" s="36"/>
      <c r="I125" s="28" t="s">
        <v>39</v>
      </c>
      <c r="J125" s="32" t="str">
        <f>E24</f>
        <v>Projekce inženýrských sítí s.r.o.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1"/>
      <c r="B127" s="162"/>
      <c r="C127" s="163" t="s">
        <v>125</v>
      </c>
      <c r="D127" s="164" t="s">
        <v>67</v>
      </c>
      <c r="E127" s="164" t="s">
        <v>63</v>
      </c>
      <c r="F127" s="164" t="s">
        <v>64</v>
      </c>
      <c r="G127" s="164" t="s">
        <v>126</v>
      </c>
      <c r="H127" s="164" t="s">
        <v>127</v>
      </c>
      <c r="I127" s="164" t="s">
        <v>128</v>
      </c>
      <c r="J127" s="164" t="s">
        <v>108</v>
      </c>
      <c r="K127" s="165" t="s">
        <v>129</v>
      </c>
      <c r="L127" s="166"/>
      <c r="M127" s="75" t="s">
        <v>1</v>
      </c>
      <c r="N127" s="76" t="s">
        <v>46</v>
      </c>
      <c r="O127" s="76" t="s">
        <v>130</v>
      </c>
      <c r="P127" s="76" t="s">
        <v>131</v>
      </c>
      <c r="Q127" s="76" t="s">
        <v>132</v>
      </c>
      <c r="R127" s="76" t="s">
        <v>133</v>
      </c>
      <c r="S127" s="76" t="s">
        <v>134</v>
      </c>
      <c r="T127" s="77" t="s">
        <v>135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pans="1:63" s="2" customFormat="1" ht="22.95" customHeight="1">
      <c r="A128" s="34"/>
      <c r="B128" s="35"/>
      <c r="C128" s="82" t="s">
        <v>136</v>
      </c>
      <c r="D128" s="36"/>
      <c r="E128" s="36"/>
      <c r="F128" s="36"/>
      <c r="G128" s="36"/>
      <c r="H128" s="36"/>
      <c r="I128" s="36"/>
      <c r="J128" s="167">
        <f>BK128</f>
        <v>0</v>
      </c>
      <c r="K128" s="36"/>
      <c r="L128" s="39"/>
      <c r="M128" s="78"/>
      <c r="N128" s="168"/>
      <c r="O128" s="79"/>
      <c r="P128" s="169">
        <f>P129+P236</f>
        <v>0</v>
      </c>
      <c r="Q128" s="79"/>
      <c r="R128" s="169">
        <f>R129+R236</f>
        <v>713.00789951999991</v>
      </c>
      <c r="S128" s="79"/>
      <c r="T128" s="170">
        <f>T129+T236</f>
        <v>154.495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81</v>
      </c>
      <c r="AU128" s="16" t="s">
        <v>110</v>
      </c>
      <c r="BK128" s="171">
        <f>BK129+BK236</f>
        <v>0</v>
      </c>
    </row>
    <row r="129" spans="1:65" s="12" customFormat="1" ht="25.95" customHeight="1">
      <c r="B129" s="172"/>
      <c r="C129" s="173"/>
      <c r="D129" s="174" t="s">
        <v>81</v>
      </c>
      <c r="E129" s="175" t="s">
        <v>137</v>
      </c>
      <c r="F129" s="175" t="s">
        <v>138</v>
      </c>
      <c r="G129" s="173"/>
      <c r="H129" s="173"/>
      <c r="I129" s="176"/>
      <c r="J129" s="177">
        <f>BK129</f>
        <v>0</v>
      </c>
      <c r="K129" s="173"/>
      <c r="L129" s="178"/>
      <c r="M129" s="179"/>
      <c r="N129" s="180"/>
      <c r="O129" s="180"/>
      <c r="P129" s="181">
        <f>P130+P165+P168+P171+P174+P179+P215+P229+P234</f>
        <v>0</v>
      </c>
      <c r="Q129" s="180"/>
      <c r="R129" s="181">
        <f>R130+R165+R168+R171+R174+R179+R215+R229+R234</f>
        <v>713.00248951999993</v>
      </c>
      <c r="S129" s="180"/>
      <c r="T129" s="182">
        <f>T130+T165+T168+T171+T174+T179+T215+T229+T234</f>
        <v>154.495</v>
      </c>
      <c r="AR129" s="183" t="s">
        <v>90</v>
      </c>
      <c r="AT129" s="184" t="s">
        <v>81</v>
      </c>
      <c r="AU129" s="184" t="s">
        <v>82</v>
      </c>
      <c r="AY129" s="183" t="s">
        <v>139</v>
      </c>
      <c r="BK129" s="185">
        <f>BK130+BK165+BK168+BK171+BK174+BK179+BK215+BK229+BK234</f>
        <v>0</v>
      </c>
    </row>
    <row r="130" spans="1:65" s="12" customFormat="1" ht="22.95" customHeight="1">
      <c r="B130" s="172"/>
      <c r="C130" s="173"/>
      <c r="D130" s="174" t="s">
        <v>81</v>
      </c>
      <c r="E130" s="186" t="s">
        <v>90</v>
      </c>
      <c r="F130" s="186" t="s">
        <v>140</v>
      </c>
      <c r="G130" s="173"/>
      <c r="H130" s="173"/>
      <c r="I130" s="176"/>
      <c r="J130" s="187">
        <f>BK130</f>
        <v>0</v>
      </c>
      <c r="K130" s="173"/>
      <c r="L130" s="178"/>
      <c r="M130" s="179"/>
      <c r="N130" s="180"/>
      <c r="O130" s="180"/>
      <c r="P130" s="181">
        <f>SUM(P131:P164)</f>
        <v>0</v>
      </c>
      <c r="Q130" s="180"/>
      <c r="R130" s="181">
        <f>SUM(R131:R164)</f>
        <v>649.26915180000003</v>
      </c>
      <c r="S130" s="180"/>
      <c r="T130" s="182">
        <f>SUM(T131:T164)</f>
        <v>154.44</v>
      </c>
      <c r="AR130" s="183" t="s">
        <v>90</v>
      </c>
      <c r="AT130" s="184" t="s">
        <v>81</v>
      </c>
      <c r="AU130" s="184" t="s">
        <v>90</v>
      </c>
      <c r="AY130" s="183" t="s">
        <v>139</v>
      </c>
      <c r="BK130" s="185">
        <f>SUM(BK131:BK164)</f>
        <v>0</v>
      </c>
    </row>
    <row r="131" spans="1:65" s="2" customFormat="1" ht="16.5" customHeight="1">
      <c r="A131" s="34"/>
      <c r="B131" s="35"/>
      <c r="C131" s="188" t="s">
        <v>90</v>
      </c>
      <c r="D131" s="188" t="s">
        <v>141</v>
      </c>
      <c r="E131" s="189" t="s">
        <v>142</v>
      </c>
      <c r="F131" s="190" t="s">
        <v>143</v>
      </c>
      <c r="G131" s="191" t="s">
        <v>144</v>
      </c>
      <c r="H131" s="192">
        <v>234</v>
      </c>
      <c r="I131" s="193"/>
      <c r="J131" s="194">
        <f>ROUND(I131*H131,2)</f>
        <v>0</v>
      </c>
      <c r="K131" s="190" t="s">
        <v>145</v>
      </c>
      <c r="L131" s="39"/>
      <c r="M131" s="195" t="s">
        <v>1</v>
      </c>
      <c r="N131" s="196" t="s">
        <v>47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0.44</v>
      </c>
      <c r="T131" s="198">
        <f>S131*H131</f>
        <v>102.96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146</v>
      </c>
      <c r="AT131" s="199" t="s">
        <v>141</v>
      </c>
      <c r="AU131" s="199" t="s">
        <v>93</v>
      </c>
      <c r="AY131" s="16" t="s">
        <v>139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6" t="s">
        <v>90</v>
      </c>
      <c r="BK131" s="200">
        <f>ROUND(I131*H131,2)</f>
        <v>0</v>
      </c>
      <c r="BL131" s="16" t="s">
        <v>146</v>
      </c>
      <c r="BM131" s="199" t="s">
        <v>147</v>
      </c>
    </row>
    <row r="132" spans="1:65" s="13" customFormat="1">
      <c r="B132" s="201"/>
      <c r="C132" s="202"/>
      <c r="D132" s="203" t="s">
        <v>148</v>
      </c>
      <c r="E132" s="204" t="s">
        <v>1</v>
      </c>
      <c r="F132" s="205" t="s">
        <v>149</v>
      </c>
      <c r="G132" s="202"/>
      <c r="H132" s="206">
        <v>234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148</v>
      </c>
      <c r="AU132" s="212" t="s">
        <v>93</v>
      </c>
      <c r="AV132" s="13" t="s">
        <v>93</v>
      </c>
      <c r="AW132" s="13" t="s">
        <v>38</v>
      </c>
      <c r="AX132" s="13" t="s">
        <v>90</v>
      </c>
      <c r="AY132" s="212" t="s">
        <v>139</v>
      </c>
    </row>
    <row r="133" spans="1:65" s="2" customFormat="1" ht="16.5" customHeight="1">
      <c r="A133" s="34"/>
      <c r="B133" s="35"/>
      <c r="C133" s="188" t="s">
        <v>93</v>
      </c>
      <c r="D133" s="188" t="s">
        <v>141</v>
      </c>
      <c r="E133" s="189" t="s">
        <v>150</v>
      </c>
      <c r="F133" s="190" t="s">
        <v>151</v>
      </c>
      <c r="G133" s="191" t="s">
        <v>144</v>
      </c>
      <c r="H133" s="192">
        <v>234</v>
      </c>
      <c r="I133" s="193"/>
      <c r="J133" s="194">
        <f>ROUND(I133*H133,2)</f>
        <v>0</v>
      </c>
      <c r="K133" s="190" t="s">
        <v>145</v>
      </c>
      <c r="L133" s="39"/>
      <c r="M133" s="195" t="s">
        <v>1</v>
      </c>
      <c r="N133" s="196" t="s">
        <v>47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0.22</v>
      </c>
      <c r="T133" s="198">
        <f>S133*H133</f>
        <v>51.48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146</v>
      </c>
      <c r="AT133" s="199" t="s">
        <v>141</v>
      </c>
      <c r="AU133" s="199" t="s">
        <v>93</v>
      </c>
      <c r="AY133" s="16" t="s">
        <v>139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6" t="s">
        <v>90</v>
      </c>
      <c r="BK133" s="200">
        <f>ROUND(I133*H133,2)</f>
        <v>0</v>
      </c>
      <c r="BL133" s="16" t="s">
        <v>146</v>
      </c>
      <c r="BM133" s="199" t="s">
        <v>152</v>
      </c>
    </row>
    <row r="134" spans="1:65" s="13" customFormat="1">
      <c r="B134" s="201"/>
      <c r="C134" s="202"/>
      <c r="D134" s="203" t="s">
        <v>148</v>
      </c>
      <c r="E134" s="204" t="s">
        <v>1</v>
      </c>
      <c r="F134" s="205" t="s">
        <v>153</v>
      </c>
      <c r="G134" s="202"/>
      <c r="H134" s="206">
        <v>234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148</v>
      </c>
      <c r="AU134" s="212" t="s">
        <v>93</v>
      </c>
      <c r="AV134" s="13" t="s">
        <v>93</v>
      </c>
      <c r="AW134" s="13" t="s">
        <v>38</v>
      </c>
      <c r="AX134" s="13" t="s">
        <v>90</v>
      </c>
      <c r="AY134" s="212" t="s">
        <v>139</v>
      </c>
    </row>
    <row r="135" spans="1:65" s="2" customFormat="1" ht="16.5" customHeight="1">
      <c r="A135" s="34"/>
      <c r="B135" s="35"/>
      <c r="C135" s="188" t="s">
        <v>154</v>
      </c>
      <c r="D135" s="188" t="s">
        <v>141</v>
      </c>
      <c r="E135" s="189" t="s">
        <v>155</v>
      </c>
      <c r="F135" s="190" t="s">
        <v>156</v>
      </c>
      <c r="G135" s="191" t="s">
        <v>157</v>
      </c>
      <c r="H135" s="192">
        <v>240</v>
      </c>
      <c r="I135" s="193"/>
      <c r="J135" s="194">
        <f>ROUND(I135*H135,2)</f>
        <v>0</v>
      </c>
      <c r="K135" s="190" t="s">
        <v>145</v>
      </c>
      <c r="L135" s="39"/>
      <c r="M135" s="195" t="s">
        <v>1</v>
      </c>
      <c r="N135" s="196" t="s">
        <v>47</v>
      </c>
      <c r="O135" s="71"/>
      <c r="P135" s="197">
        <f>O135*H135</f>
        <v>0</v>
      </c>
      <c r="Q135" s="197">
        <v>4.0000000000000003E-5</v>
      </c>
      <c r="R135" s="197">
        <f>Q135*H135</f>
        <v>9.6000000000000009E-3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146</v>
      </c>
      <c r="AT135" s="199" t="s">
        <v>141</v>
      </c>
      <c r="AU135" s="199" t="s">
        <v>93</v>
      </c>
      <c r="AY135" s="16" t="s">
        <v>139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6" t="s">
        <v>90</v>
      </c>
      <c r="BK135" s="200">
        <f>ROUND(I135*H135,2)</f>
        <v>0</v>
      </c>
      <c r="BL135" s="16" t="s">
        <v>146</v>
      </c>
      <c r="BM135" s="199" t="s">
        <v>158</v>
      </c>
    </row>
    <row r="136" spans="1:65" s="13" customFormat="1">
      <c r="B136" s="201"/>
      <c r="C136" s="202"/>
      <c r="D136" s="203" t="s">
        <v>148</v>
      </c>
      <c r="E136" s="204" t="s">
        <v>1</v>
      </c>
      <c r="F136" s="205" t="s">
        <v>159</v>
      </c>
      <c r="G136" s="202"/>
      <c r="H136" s="206">
        <v>240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148</v>
      </c>
      <c r="AU136" s="212" t="s">
        <v>93</v>
      </c>
      <c r="AV136" s="13" t="s">
        <v>93</v>
      </c>
      <c r="AW136" s="13" t="s">
        <v>38</v>
      </c>
      <c r="AX136" s="13" t="s">
        <v>90</v>
      </c>
      <c r="AY136" s="212" t="s">
        <v>139</v>
      </c>
    </row>
    <row r="137" spans="1:65" s="2" customFormat="1" ht="16.5" customHeight="1">
      <c r="A137" s="34"/>
      <c r="B137" s="35"/>
      <c r="C137" s="188" t="s">
        <v>146</v>
      </c>
      <c r="D137" s="188" t="s">
        <v>141</v>
      </c>
      <c r="E137" s="189" t="s">
        <v>160</v>
      </c>
      <c r="F137" s="190" t="s">
        <v>161</v>
      </c>
      <c r="G137" s="191" t="s">
        <v>162</v>
      </c>
      <c r="H137" s="192">
        <v>10</v>
      </c>
      <c r="I137" s="193"/>
      <c r="J137" s="194">
        <f>ROUND(I137*H137,2)</f>
        <v>0</v>
      </c>
      <c r="K137" s="190" t="s">
        <v>145</v>
      </c>
      <c r="L137" s="39"/>
      <c r="M137" s="195" t="s">
        <v>1</v>
      </c>
      <c r="N137" s="196" t="s">
        <v>47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146</v>
      </c>
      <c r="AT137" s="199" t="s">
        <v>141</v>
      </c>
      <c r="AU137" s="199" t="s">
        <v>93</v>
      </c>
      <c r="AY137" s="16" t="s">
        <v>139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6" t="s">
        <v>90</v>
      </c>
      <c r="BK137" s="200">
        <f>ROUND(I137*H137,2)</f>
        <v>0</v>
      </c>
      <c r="BL137" s="16" t="s">
        <v>146</v>
      </c>
      <c r="BM137" s="199" t="s">
        <v>163</v>
      </c>
    </row>
    <row r="138" spans="1:65" s="13" customFormat="1">
      <c r="B138" s="201"/>
      <c r="C138" s="202"/>
      <c r="D138" s="203" t="s">
        <v>148</v>
      </c>
      <c r="E138" s="204" t="s">
        <v>1</v>
      </c>
      <c r="F138" s="205" t="s">
        <v>164</v>
      </c>
      <c r="G138" s="202"/>
      <c r="H138" s="206">
        <v>10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148</v>
      </c>
      <c r="AU138" s="212" t="s">
        <v>93</v>
      </c>
      <c r="AV138" s="13" t="s">
        <v>93</v>
      </c>
      <c r="AW138" s="13" t="s">
        <v>38</v>
      </c>
      <c r="AX138" s="13" t="s">
        <v>90</v>
      </c>
      <c r="AY138" s="212" t="s">
        <v>139</v>
      </c>
    </row>
    <row r="139" spans="1:65" s="2" customFormat="1" ht="16.5" customHeight="1">
      <c r="A139" s="34"/>
      <c r="B139" s="35"/>
      <c r="C139" s="188" t="s">
        <v>165</v>
      </c>
      <c r="D139" s="188" t="s">
        <v>141</v>
      </c>
      <c r="E139" s="189" t="s">
        <v>166</v>
      </c>
      <c r="F139" s="190" t="s">
        <v>167</v>
      </c>
      <c r="G139" s="191" t="s">
        <v>168</v>
      </c>
      <c r="H139" s="192">
        <v>1.5</v>
      </c>
      <c r="I139" s="193"/>
      <c r="J139" s="194">
        <f>ROUND(I139*H139,2)</f>
        <v>0</v>
      </c>
      <c r="K139" s="190" t="s">
        <v>145</v>
      </c>
      <c r="L139" s="39"/>
      <c r="M139" s="195" t="s">
        <v>1</v>
      </c>
      <c r="N139" s="196" t="s">
        <v>47</v>
      </c>
      <c r="O139" s="71"/>
      <c r="P139" s="197">
        <f>O139*H139</f>
        <v>0</v>
      </c>
      <c r="Q139" s="197">
        <v>3.6900000000000002E-2</v>
      </c>
      <c r="R139" s="197">
        <f>Q139*H139</f>
        <v>5.5350000000000003E-2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146</v>
      </c>
      <c r="AT139" s="199" t="s">
        <v>141</v>
      </c>
      <c r="AU139" s="199" t="s">
        <v>93</v>
      </c>
      <c r="AY139" s="16" t="s">
        <v>139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6" t="s">
        <v>90</v>
      </c>
      <c r="BK139" s="200">
        <f>ROUND(I139*H139,2)</f>
        <v>0</v>
      </c>
      <c r="BL139" s="16" t="s">
        <v>146</v>
      </c>
      <c r="BM139" s="199" t="s">
        <v>169</v>
      </c>
    </row>
    <row r="140" spans="1:65" s="13" customFormat="1">
      <c r="B140" s="201"/>
      <c r="C140" s="202"/>
      <c r="D140" s="203" t="s">
        <v>148</v>
      </c>
      <c r="E140" s="204" t="s">
        <v>1</v>
      </c>
      <c r="F140" s="205" t="s">
        <v>170</v>
      </c>
      <c r="G140" s="202"/>
      <c r="H140" s="206">
        <v>1.5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148</v>
      </c>
      <c r="AU140" s="212" t="s">
        <v>93</v>
      </c>
      <c r="AV140" s="13" t="s">
        <v>93</v>
      </c>
      <c r="AW140" s="13" t="s">
        <v>38</v>
      </c>
      <c r="AX140" s="13" t="s">
        <v>90</v>
      </c>
      <c r="AY140" s="212" t="s">
        <v>139</v>
      </c>
    </row>
    <row r="141" spans="1:65" s="2" customFormat="1" ht="16.5" customHeight="1">
      <c r="A141" s="34"/>
      <c r="B141" s="35"/>
      <c r="C141" s="188" t="s">
        <v>171</v>
      </c>
      <c r="D141" s="188" t="s">
        <v>141</v>
      </c>
      <c r="E141" s="189" t="s">
        <v>172</v>
      </c>
      <c r="F141" s="190" t="s">
        <v>173</v>
      </c>
      <c r="G141" s="191" t="s">
        <v>174</v>
      </c>
      <c r="H141" s="192">
        <v>9.6</v>
      </c>
      <c r="I141" s="193"/>
      <c r="J141" s="194">
        <f>ROUND(I141*H141,2)</f>
        <v>0</v>
      </c>
      <c r="K141" s="190" t="s">
        <v>145</v>
      </c>
      <c r="L141" s="39"/>
      <c r="M141" s="195" t="s">
        <v>1</v>
      </c>
      <c r="N141" s="196" t="s">
        <v>47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146</v>
      </c>
      <c r="AT141" s="199" t="s">
        <v>141</v>
      </c>
      <c r="AU141" s="199" t="s">
        <v>93</v>
      </c>
      <c r="AY141" s="16" t="s">
        <v>139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6" t="s">
        <v>90</v>
      </c>
      <c r="BK141" s="200">
        <f>ROUND(I141*H141,2)</f>
        <v>0</v>
      </c>
      <c r="BL141" s="16" t="s">
        <v>146</v>
      </c>
      <c r="BM141" s="199" t="s">
        <v>175</v>
      </c>
    </row>
    <row r="142" spans="1:65" s="13" customFormat="1">
      <c r="B142" s="201"/>
      <c r="C142" s="202"/>
      <c r="D142" s="203" t="s">
        <v>148</v>
      </c>
      <c r="E142" s="204" t="s">
        <v>1</v>
      </c>
      <c r="F142" s="205" t="s">
        <v>176</v>
      </c>
      <c r="G142" s="202"/>
      <c r="H142" s="206">
        <v>4.8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148</v>
      </c>
      <c r="AU142" s="212" t="s">
        <v>93</v>
      </c>
      <c r="AV142" s="13" t="s">
        <v>93</v>
      </c>
      <c r="AW142" s="13" t="s">
        <v>38</v>
      </c>
      <c r="AX142" s="13" t="s">
        <v>82</v>
      </c>
      <c r="AY142" s="212" t="s">
        <v>139</v>
      </c>
    </row>
    <row r="143" spans="1:65" s="13" customFormat="1">
      <c r="B143" s="201"/>
      <c r="C143" s="202"/>
      <c r="D143" s="203" t="s">
        <v>148</v>
      </c>
      <c r="E143" s="204" t="s">
        <v>1</v>
      </c>
      <c r="F143" s="205" t="s">
        <v>177</v>
      </c>
      <c r="G143" s="202"/>
      <c r="H143" s="206">
        <v>4.8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148</v>
      </c>
      <c r="AU143" s="212" t="s">
        <v>93</v>
      </c>
      <c r="AV143" s="13" t="s">
        <v>93</v>
      </c>
      <c r="AW143" s="13" t="s">
        <v>38</v>
      </c>
      <c r="AX143" s="13" t="s">
        <v>82</v>
      </c>
      <c r="AY143" s="212" t="s">
        <v>139</v>
      </c>
    </row>
    <row r="144" spans="1:65" s="14" customFormat="1">
      <c r="B144" s="213"/>
      <c r="C144" s="214"/>
      <c r="D144" s="203" t="s">
        <v>148</v>
      </c>
      <c r="E144" s="215" t="s">
        <v>1</v>
      </c>
      <c r="F144" s="216" t="s">
        <v>178</v>
      </c>
      <c r="G144" s="214"/>
      <c r="H144" s="217">
        <v>9.6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148</v>
      </c>
      <c r="AU144" s="223" t="s">
        <v>93</v>
      </c>
      <c r="AV144" s="14" t="s">
        <v>146</v>
      </c>
      <c r="AW144" s="14" t="s">
        <v>38</v>
      </c>
      <c r="AX144" s="14" t="s">
        <v>90</v>
      </c>
      <c r="AY144" s="223" t="s">
        <v>139</v>
      </c>
    </row>
    <row r="145" spans="1:65" s="2" customFormat="1" ht="21.75" customHeight="1">
      <c r="A145" s="34"/>
      <c r="B145" s="35"/>
      <c r="C145" s="188" t="s">
        <v>179</v>
      </c>
      <c r="D145" s="188" t="s">
        <v>141</v>
      </c>
      <c r="E145" s="189" t="s">
        <v>180</v>
      </c>
      <c r="F145" s="190" t="s">
        <v>181</v>
      </c>
      <c r="G145" s="191" t="s">
        <v>174</v>
      </c>
      <c r="H145" s="192">
        <v>373.62</v>
      </c>
      <c r="I145" s="193"/>
      <c r="J145" s="194">
        <f>ROUND(I145*H145,2)</f>
        <v>0</v>
      </c>
      <c r="K145" s="190" t="s">
        <v>145</v>
      </c>
      <c r="L145" s="39"/>
      <c r="M145" s="195" t="s">
        <v>1</v>
      </c>
      <c r="N145" s="196" t="s">
        <v>47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146</v>
      </c>
      <c r="AT145" s="199" t="s">
        <v>141</v>
      </c>
      <c r="AU145" s="199" t="s">
        <v>93</v>
      </c>
      <c r="AY145" s="16" t="s">
        <v>139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6" t="s">
        <v>90</v>
      </c>
      <c r="BK145" s="200">
        <f>ROUND(I145*H145,2)</f>
        <v>0</v>
      </c>
      <c r="BL145" s="16" t="s">
        <v>146</v>
      </c>
      <c r="BM145" s="199" t="s">
        <v>182</v>
      </c>
    </row>
    <row r="146" spans="1:65" s="13" customFormat="1">
      <c r="B146" s="201"/>
      <c r="C146" s="202"/>
      <c r="D146" s="203" t="s">
        <v>148</v>
      </c>
      <c r="E146" s="204" t="s">
        <v>1</v>
      </c>
      <c r="F146" s="205" t="s">
        <v>183</v>
      </c>
      <c r="G146" s="202"/>
      <c r="H146" s="206">
        <v>373.62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148</v>
      </c>
      <c r="AU146" s="212" t="s">
        <v>93</v>
      </c>
      <c r="AV146" s="13" t="s">
        <v>93</v>
      </c>
      <c r="AW146" s="13" t="s">
        <v>38</v>
      </c>
      <c r="AX146" s="13" t="s">
        <v>90</v>
      </c>
      <c r="AY146" s="212" t="s">
        <v>139</v>
      </c>
    </row>
    <row r="147" spans="1:65" s="2" customFormat="1" ht="16.5" customHeight="1">
      <c r="A147" s="34"/>
      <c r="B147" s="35"/>
      <c r="C147" s="188" t="s">
        <v>184</v>
      </c>
      <c r="D147" s="188" t="s">
        <v>141</v>
      </c>
      <c r="E147" s="189" t="s">
        <v>185</v>
      </c>
      <c r="F147" s="190" t="s">
        <v>186</v>
      </c>
      <c r="G147" s="191" t="s">
        <v>144</v>
      </c>
      <c r="H147" s="192">
        <v>641.02</v>
      </c>
      <c r="I147" s="193"/>
      <c r="J147" s="194">
        <f>ROUND(I147*H147,2)</f>
        <v>0</v>
      </c>
      <c r="K147" s="190" t="s">
        <v>145</v>
      </c>
      <c r="L147" s="39"/>
      <c r="M147" s="195" t="s">
        <v>1</v>
      </c>
      <c r="N147" s="196" t="s">
        <v>47</v>
      </c>
      <c r="O147" s="71"/>
      <c r="P147" s="197">
        <f>O147*H147</f>
        <v>0</v>
      </c>
      <c r="Q147" s="197">
        <v>5.9000000000000003E-4</v>
      </c>
      <c r="R147" s="197">
        <f>Q147*H147</f>
        <v>0.37820180000000003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146</v>
      </c>
      <c r="AT147" s="199" t="s">
        <v>141</v>
      </c>
      <c r="AU147" s="199" t="s">
        <v>93</v>
      </c>
      <c r="AY147" s="16" t="s">
        <v>139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6" t="s">
        <v>90</v>
      </c>
      <c r="BK147" s="200">
        <f>ROUND(I147*H147,2)</f>
        <v>0</v>
      </c>
      <c r="BL147" s="16" t="s">
        <v>146</v>
      </c>
      <c r="BM147" s="199" t="s">
        <v>187</v>
      </c>
    </row>
    <row r="148" spans="1:65" s="13" customFormat="1">
      <c r="B148" s="201"/>
      <c r="C148" s="202"/>
      <c r="D148" s="203" t="s">
        <v>148</v>
      </c>
      <c r="E148" s="204" t="s">
        <v>1</v>
      </c>
      <c r="F148" s="205" t="s">
        <v>188</v>
      </c>
      <c r="G148" s="202"/>
      <c r="H148" s="206">
        <v>641.02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148</v>
      </c>
      <c r="AU148" s="212" t="s">
        <v>93</v>
      </c>
      <c r="AV148" s="13" t="s">
        <v>93</v>
      </c>
      <c r="AW148" s="13" t="s">
        <v>38</v>
      </c>
      <c r="AX148" s="13" t="s">
        <v>90</v>
      </c>
      <c r="AY148" s="212" t="s">
        <v>139</v>
      </c>
    </row>
    <row r="149" spans="1:65" s="2" customFormat="1" ht="16.5" customHeight="1">
      <c r="A149" s="34"/>
      <c r="B149" s="35"/>
      <c r="C149" s="188" t="s">
        <v>189</v>
      </c>
      <c r="D149" s="188" t="s">
        <v>141</v>
      </c>
      <c r="E149" s="189" t="s">
        <v>190</v>
      </c>
      <c r="F149" s="190" t="s">
        <v>191</v>
      </c>
      <c r="G149" s="191" t="s">
        <v>144</v>
      </c>
      <c r="H149" s="192">
        <v>641.02</v>
      </c>
      <c r="I149" s="193"/>
      <c r="J149" s="194">
        <f>ROUND(I149*H149,2)</f>
        <v>0</v>
      </c>
      <c r="K149" s="190" t="s">
        <v>145</v>
      </c>
      <c r="L149" s="39"/>
      <c r="M149" s="195" t="s">
        <v>1</v>
      </c>
      <c r="N149" s="196" t="s">
        <v>47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146</v>
      </c>
      <c r="AT149" s="199" t="s">
        <v>141</v>
      </c>
      <c r="AU149" s="199" t="s">
        <v>93</v>
      </c>
      <c r="AY149" s="16" t="s">
        <v>139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6" t="s">
        <v>90</v>
      </c>
      <c r="BK149" s="200">
        <f>ROUND(I149*H149,2)</f>
        <v>0</v>
      </c>
      <c r="BL149" s="16" t="s">
        <v>146</v>
      </c>
      <c r="BM149" s="199" t="s">
        <v>192</v>
      </c>
    </row>
    <row r="150" spans="1:65" s="13" customFormat="1">
      <c r="B150" s="201"/>
      <c r="C150" s="202"/>
      <c r="D150" s="203" t="s">
        <v>148</v>
      </c>
      <c r="E150" s="204" t="s">
        <v>1</v>
      </c>
      <c r="F150" s="205" t="s">
        <v>193</v>
      </c>
      <c r="G150" s="202"/>
      <c r="H150" s="206">
        <v>641.02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148</v>
      </c>
      <c r="AU150" s="212" t="s">
        <v>93</v>
      </c>
      <c r="AV150" s="13" t="s">
        <v>93</v>
      </c>
      <c r="AW150" s="13" t="s">
        <v>38</v>
      </c>
      <c r="AX150" s="13" t="s">
        <v>90</v>
      </c>
      <c r="AY150" s="212" t="s">
        <v>139</v>
      </c>
    </row>
    <row r="151" spans="1:65" s="2" customFormat="1" ht="21.75" customHeight="1">
      <c r="A151" s="34"/>
      <c r="B151" s="35"/>
      <c r="C151" s="188" t="s">
        <v>164</v>
      </c>
      <c r="D151" s="188" t="s">
        <v>141</v>
      </c>
      <c r="E151" s="189" t="s">
        <v>194</v>
      </c>
      <c r="F151" s="190" t="s">
        <v>195</v>
      </c>
      <c r="G151" s="191" t="s">
        <v>174</v>
      </c>
      <c r="H151" s="192">
        <v>373.62</v>
      </c>
      <c r="I151" s="193"/>
      <c r="J151" s="194">
        <f>ROUND(I151*H151,2)</f>
        <v>0</v>
      </c>
      <c r="K151" s="190" t="s">
        <v>145</v>
      </c>
      <c r="L151" s="39"/>
      <c r="M151" s="195" t="s">
        <v>1</v>
      </c>
      <c r="N151" s="196" t="s">
        <v>47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146</v>
      </c>
      <c r="AT151" s="199" t="s">
        <v>141</v>
      </c>
      <c r="AU151" s="199" t="s">
        <v>93</v>
      </c>
      <c r="AY151" s="16" t="s">
        <v>139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6" t="s">
        <v>90</v>
      </c>
      <c r="BK151" s="200">
        <f>ROUND(I151*H151,2)</f>
        <v>0</v>
      </c>
      <c r="BL151" s="16" t="s">
        <v>146</v>
      </c>
      <c r="BM151" s="199" t="s">
        <v>196</v>
      </c>
    </row>
    <row r="152" spans="1:65" s="13" customFormat="1">
      <c r="B152" s="201"/>
      <c r="C152" s="202"/>
      <c r="D152" s="203" t="s">
        <v>148</v>
      </c>
      <c r="E152" s="204" t="s">
        <v>1</v>
      </c>
      <c r="F152" s="205" t="s">
        <v>197</v>
      </c>
      <c r="G152" s="202"/>
      <c r="H152" s="206">
        <v>373.62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148</v>
      </c>
      <c r="AU152" s="212" t="s">
        <v>93</v>
      </c>
      <c r="AV152" s="13" t="s">
        <v>93</v>
      </c>
      <c r="AW152" s="13" t="s">
        <v>38</v>
      </c>
      <c r="AX152" s="13" t="s">
        <v>90</v>
      </c>
      <c r="AY152" s="212" t="s">
        <v>139</v>
      </c>
    </row>
    <row r="153" spans="1:65" s="2" customFormat="1" ht="16.5" customHeight="1">
      <c r="A153" s="34"/>
      <c r="B153" s="35"/>
      <c r="C153" s="188" t="s">
        <v>198</v>
      </c>
      <c r="D153" s="188" t="s">
        <v>141</v>
      </c>
      <c r="E153" s="189" t="s">
        <v>199</v>
      </c>
      <c r="F153" s="190" t="s">
        <v>200</v>
      </c>
      <c r="G153" s="191" t="s">
        <v>201</v>
      </c>
      <c r="H153" s="192">
        <v>747.24</v>
      </c>
      <c r="I153" s="193"/>
      <c r="J153" s="194">
        <f>ROUND(I153*H153,2)</f>
        <v>0</v>
      </c>
      <c r="K153" s="190" t="s">
        <v>145</v>
      </c>
      <c r="L153" s="39"/>
      <c r="M153" s="195" t="s">
        <v>1</v>
      </c>
      <c r="N153" s="196" t="s">
        <v>47</v>
      </c>
      <c r="O153" s="71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146</v>
      </c>
      <c r="AT153" s="199" t="s">
        <v>141</v>
      </c>
      <c r="AU153" s="199" t="s">
        <v>93</v>
      </c>
      <c r="AY153" s="16" t="s">
        <v>139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6" t="s">
        <v>90</v>
      </c>
      <c r="BK153" s="200">
        <f>ROUND(I153*H153,2)</f>
        <v>0</v>
      </c>
      <c r="BL153" s="16" t="s">
        <v>146</v>
      </c>
      <c r="BM153" s="199" t="s">
        <v>202</v>
      </c>
    </row>
    <row r="154" spans="1:65" s="13" customFormat="1">
      <c r="B154" s="201"/>
      <c r="C154" s="202"/>
      <c r="D154" s="203" t="s">
        <v>148</v>
      </c>
      <c r="E154" s="204" t="s">
        <v>1</v>
      </c>
      <c r="F154" s="205" t="s">
        <v>203</v>
      </c>
      <c r="G154" s="202"/>
      <c r="H154" s="206">
        <v>747.24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148</v>
      </c>
      <c r="AU154" s="212" t="s">
        <v>93</v>
      </c>
      <c r="AV154" s="13" t="s">
        <v>93</v>
      </c>
      <c r="AW154" s="13" t="s">
        <v>38</v>
      </c>
      <c r="AX154" s="13" t="s">
        <v>90</v>
      </c>
      <c r="AY154" s="212" t="s">
        <v>139</v>
      </c>
    </row>
    <row r="155" spans="1:65" s="2" customFormat="1" ht="16.5" customHeight="1">
      <c r="A155" s="34"/>
      <c r="B155" s="35"/>
      <c r="C155" s="188" t="s">
        <v>204</v>
      </c>
      <c r="D155" s="188" t="s">
        <v>141</v>
      </c>
      <c r="E155" s="189" t="s">
        <v>205</v>
      </c>
      <c r="F155" s="190" t="s">
        <v>206</v>
      </c>
      <c r="G155" s="191" t="s">
        <v>174</v>
      </c>
      <c r="H155" s="192">
        <v>373.62</v>
      </c>
      <c r="I155" s="193"/>
      <c r="J155" s="194">
        <f>ROUND(I155*H155,2)</f>
        <v>0</v>
      </c>
      <c r="K155" s="190" t="s">
        <v>145</v>
      </c>
      <c r="L155" s="39"/>
      <c r="M155" s="195" t="s">
        <v>1</v>
      </c>
      <c r="N155" s="196" t="s">
        <v>47</v>
      </c>
      <c r="O155" s="71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146</v>
      </c>
      <c r="AT155" s="199" t="s">
        <v>141</v>
      </c>
      <c r="AU155" s="199" t="s">
        <v>93</v>
      </c>
      <c r="AY155" s="16" t="s">
        <v>139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6" t="s">
        <v>90</v>
      </c>
      <c r="BK155" s="200">
        <f>ROUND(I155*H155,2)</f>
        <v>0</v>
      </c>
      <c r="BL155" s="16" t="s">
        <v>146</v>
      </c>
      <c r="BM155" s="199" t="s">
        <v>207</v>
      </c>
    </row>
    <row r="156" spans="1:65" s="13" customFormat="1">
      <c r="B156" s="201"/>
      <c r="C156" s="202"/>
      <c r="D156" s="203" t="s">
        <v>148</v>
      </c>
      <c r="E156" s="204" t="s">
        <v>1</v>
      </c>
      <c r="F156" s="205" t="s">
        <v>197</v>
      </c>
      <c r="G156" s="202"/>
      <c r="H156" s="206">
        <v>373.62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148</v>
      </c>
      <c r="AU156" s="212" t="s">
        <v>93</v>
      </c>
      <c r="AV156" s="13" t="s">
        <v>93</v>
      </c>
      <c r="AW156" s="13" t="s">
        <v>38</v>
      </c>
      <c r="AX156" s="13" t="s">
        <v>90</v>
      </c>
      <c r="AY156" s="212" t="s">
        <v>139</v>
      </c>
    </row>
    <row r="157" spans="1:65" s="2" customFormat="1" ht="16.5" customHeight="1">
      <c r="A157" s="34"/>
      <c r="B157" s="35"/>
      <c r="C157" s="188" t="s">
        <v>208</v>
      </c>
      <c r="D157" s="188" t="s">
        <v>141</v>
      </c>
      <c r="E157" s="189" t="s">
        <v>209</v>
      </c>
      <c r="F157" s="190" t="s">
        <v>210</v>
      </c>
      <c r="G157" s="191" t="s">
        <v>174</v>
      </c>
      <c r="H157" s="192">
        <v>254.04300000000001</v>
      </c>
      <c r="I157" s="193"/>
      <c r="J157" s="194">
        <f>ROUND(I157*H157,2)</f>
        <v>0</v>
      </c>
      <c r="K157" s="190" t="s">
        <v>145</v>
      </c>
      <c r="L157" s="39"/>
      <c r="M157" s="195" t="s">
        <v>1</v>
      </c>
      <c r="N157" s="196" t="s">
        <v>47</v>
      </c>
      <c r="O157" s="7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146</v>
      </c>
      <c r="AT157" s="199" t="s">
        <v>141</v>
      </c>
      <c r="AU157" s="199" t="s">
        <v>93</v>
      </c>
      <c r="AY157" s="16" t="s">
        <v>139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6" t="s">
        <v>90</v>
      </c>
      <c r="BK157" s="200">
        <f>ROUND(I157*H157,2)</f>
        <v>0</v>
      </c>
      <c r="BL157" s="16" t="s">
        <v>146</v>
      </c>
      <c r="BM157" s="199" t="s">
        <v>211</v>
      </c>
    </row>
    <row r="158" spans="1:65" s="13" customFormat="1">
      <c r="B158" s="201"/>
      <c r="C158" s="202"/>
      <c r="D158" s="203" t="s">
        <v>148</v>
      </c>
      <c r="E158" s="204" t="s">
        <v>1</v>
      </c>
      <c r="F158" s="205" t="s">
        <v>212</v>
      </c>
      <c r="G158" s="202"/>
      <c r="H158" s="206">
        <v>254.04300000000001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148</v>
      </c>
      <c r="AU158" s="212" t="s">
        <v>93</v>
      </c>
      <c r="AV158" s="13" t="s">
        <v>93</v>
      </c>
      <c r="AW158" s="13" t="s">
        <v>38</v>
      </c>
      <c r="AX158" s="13" t="s">
        <v>90</v>
      </c>
      <c r="AY158" s="212" t="s">
        <v>139</v>
      </c>
    </row>
    <row r="159" spans="1:65" s="2" customFormat="1" ht="16.5" customHeight="1">
      <c r="A159" s="34"/>
      <c r="B159" s="35"/>
      <c r="C159" s="224" t="s">
        <v>213</v>
      </c>
      <c r="D159" s="224" t="s">
        <v>214</v>
      </c>
      <c r="E159" s="225" t="s">
        <v>215</v>
      </c>
      <c r="F159" s="226" t="s">
        <v>216</v>
      </c>
      <c r="G159" s="227" t="s">
        <v>201</v>
      </c>
      <c r="H159" s="228">
        <v>508.08600000000001</v>
      </c>
      <c r="I159" s="229"/>
      <c r="J159" s="230">
        <f>ROUND(I159*H159,2)</f>
        <v>0</v>
      </c>
      <c r="K159" s="226" t="s">
        <v>145</v>
      </c>
      <c r="L159" s="231"/>
      <c r="M159" s="232" t="s">
        <v>1</v>
      </c>
      <c r="N159" s="233" t="s">
        <v>47</v>
      </c>
      <c r="O159" s="71"/>
      <c r="P159" s="197">
        <f>O159*H159</f>
        <v>0</v>
      </c>
      <c r="Q159" s="197">
        <v>1</v>
      </c>
      <c r="R159" s="197">
        <f>Q159*H159</f>
        <v>508.08600000000001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184</v>
      </c>
      <c r="AT159" s="199" t="s">
        <v>214</v>
      </c>
      <c r="AU159" s="199" t="s">
        <v>93</v>
      </c>
      <c r="AY159" s="16" t="s">
        <v>139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6" t="s">
        <v>90</v>
      </c>
      <c r="BK159" s="200">
        <f>ROUND(I159*H159,2)</f>
        <v>0</v>
      </c>
      <c r="BL159" s="16" t="s">
        <v>146</v>
      </c>
      <c r="BM159" s="199" t="s">
        <v>217</v>
      </c>
    </row>
    <row r="160" spans="1:65" s="13" customFormat="1">
      <c r="B160" s="201"/>
      <c r="C160" s="202"/>
      <c r="D160" s="203" t="s">
        <v>148</v>
      </c>
      <c r="E160" s="204" t="s">
        <v>1</v>
      </c>
      <c r="F160" s="205" t="s">
        <v>218</v>
      </c>
      <c r="G160" s="202"/>
      <c r="H160" s="206">
        <v>508.08600000000001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148</v>
      </c>
      <c r="AU160" s="212" t="s">
        <v>93</v>
      </c>
      <c r="AV160" s="13" t="s">
        <v>93</v>
      </c>
      <c r="AW160" s="13" t="s">
        <v>38</v>
      </c>
      <c r="AX160" s="13" t="s">
        <v>90</v>
      </c>
      <c r="AY160" s="212" t="s">
        <v>139</v>
      </c>
    </row>
    <row r="161" spans="1:65" s="2" customFormat="1" ht="16.5" customHeight="1">
      <c r="A161" s="34"/>
      <c r="B161" s="35"/>
      <c r="C161" s="188" t="s">
        <v>8</v>
      </c>
      <c r="D161" s="188" t="s">
        <v>141</v>
      </c>
      <c r="E161" s="189" t="s">
        <v>219</v>
      </c>
      <c r="F161" s="190" t="s">
        <v>220</v>
      </c>
      <c r="G161" s="191" t="s">
        <v>174</v>
      </c>
      <c r="H161" s="192">
        <v>70.370999999999995</v>
      </c>
      <c r="I161" s="193"/>
      <c r="J161" s="194">
        <f>ROUND(I161*H161,2)</f>
        <v>0</v>
      </c>
      <c r="K161" s="190" t="s">
        <v>145</v>
      </c>
      <c r="L161" s="39"/>
      <c r="M161" s="195" t="s">
        <v>1</v>
      </c>
      <c r="N161" s="196" t="s">
        <v>47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146</v>
      </c>
      <c r="AT161" s="199" t="s">
        <v>141</v>
      </c>
      <c r="AU161" s="199" t="s">
        <v>93</v>
      </c>
      <c r="AY161" s="16" t="s">
        <v>139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6" t="s">
        <v>90</v>
      </c>
      <c r="BK161" s="200">
        <f>ROUND(I161*H161,2)</f>
        <v>0</v>
      </c>
      <c r="BL161" s="16" t="s">
        <v>146</v>
      </c>
      <c r="BM161" s="199" t="s">
        <v>221</v>
      </c>
    </row>
    <row r="162" spans="1:65" s="13" customFormat="1">
      <c r="B162" s="201"/>
      <c r="C162" s="202"/>
      <c r="D162" s="203" t="s">
        <v>148</v>
      </c>
      <c r="E162" s="204" t="s">
        <v>1</v>
      </c>
      <c r="F162" s="205" t="s">
        <v>222</v>
      </c>
      <c r="G162" s="202"/>
      <c r="H162" s="206">
        <v>70.370999999999995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148</v>
      </c>
      <c r="AU162" s="212" t="s">
        <v>93</v>
      </c>
      <c r="AV162" s="13" t="s">
        <v>93</v>
      </c>
      <c r="AW162" s="13" t="s">
        <v>38</v>
      </c>
      <c r="AX162" s="13" t="s">
        <v>90</v>
      </c>
      <c r="AY162" s="212" t="s">
        <v>139</v>
      </c>
    </row>
    <row r="163" spans="1:65" s="2" customFormat="1" ht="16.5" customHeight="1">
      <c r="A163" s="34"/>
      <c r="B163" s="35"/>
      <c r="C163" s="224" t="s">
        <v>223</v>
      </c>
      <c r="D163" s="224" t="s">
        <v>214</v>
      </c>
      <c r="E163" s="225" t="s">
        <v>224</v>
      </c>
      <c r="F163" s="226" t="s">
        <v>225</v>
      </c>
      <c r="G163" s="227" t="s">
        <v>201</v>
      </c>
      <c r="H163" s="228">
        <v>140.74</v>
      </c>
      <c r="I163" s="229"/>
      <c r="J163" s="230">
        <f>ROUND(I163*H163,2)</f>
        <v>0</v>
      </c>
      <c r="K163" s="226" t="s">
        <v>145</v>
      </c>
      <c r="L163" s="231"/>
      <c r="M163" s="232" t="s">
        <v>1</v>
      </c>
      <c r="N163" s="233" t="s">
        <v>47</v>
      </c>
      <c r="O163" s="71"/>
      <c r="P163" s="197">
        <f>O163*H163</f>
        <v>0</v>
      </c>
      <c r="Q163" s="197">
        <v>1</v>
      </c>
      <c r="R163" s="197">
        <f>Q163*H163</f>
        <v>140.74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184</v>
      </c>
      <c r="AT163" s="199" t="s">
        <v>214</v>
      </c>
      <c r="AU163" s="199" t="s">
        <v>93</v>
      </c>
      <c r="AY163" s="16" t="s">
        <v>139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6" t="s">
        <v>90</v>
      </c>
      <c r="BK163" s="200">
        <f>ROUND(I163*H163,2)</f>
        <v>0</v>
      </c>
      <c r="BL163" s="16" t="s">
        <v>146</v>
      </c>
      <c r="BM163" s="199" t="s">
        <v>226</v>
      </c>
    </row>
    <row r="164" spans="1:65" s="13" customFormat="1">
      <c r="B164" s="201"/>
      <c r="C164" s="202"/>
      <c r="D164" s="203" t="s">
        <v>148</v>
      </c>
      <c r="E164" s="204" t="s">
        <v>1</v>
      </c>
      <c r="F164" s="205" t="s">
        <v>227</v>
      </c>
      <c r="G164" s="202"/>
      <c r="H164" s="206">
        <v>140.74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148</v>
      </c>
      <c r="AU164" s="212" t="s">
        <v>93</v>
      </c>
      <c r="AV164" s="13" t="s">
        <v>93</v>
      </c>
      <c r="AW164" s="13" t="s">
        <v>38</v>
      </c>
      <c r="AX164" s="13" t="s">
        <v>90</v>
      </c>
      <c r="AY164" s="212" t="s">
        <v>139</v>
      </c>
    </row>
    <row r="165" spans="1:65" s="12" customFormat="1" ht="22.95" customHeight="1">
      <c r="B165" s="172"/>
      <c r="C165" s="173"/>
      <c r="D165" s="174" t="s">
        <v>81</v>
      </c>
      <c r="E165" s="186" t="s">
        <v>93</v>
      </c>
      <c r="F165" s="186" t="s">
        <v>228</v>
      </c>
      <c r="G165" s="173"/>
      <c r="H165" s="173"/>
      <c r="I165" s="176"/>
      <c r="J165" s="187">
        <f>BK165</f>
        <v>0</v>
      </c>
      <c r="K165" s="173"/>
      <c r="L165" s="178"/>
      <c r="M165" s="179"/>
      <c r="N165" s="180"/>
      <c r="O165" s="180"/>
      <c r="P165" s="181">
        <f>SUM(P166:P167)</f>
        <v>0</v>
      </c>
      <c r="Q165" s="180"/>
      <c r="R165" s="181">
        <f>SUM(R166:R167)</f>
        <v>39.382356000000001</v>
      </c>
      <c r="S165" s="180"/>
      <c r="T165" s="182">
        <f>SUM(T166:T167)</f>
        <v>0</v>
      </c>
      <c r="AR165" s="183" t="s">
        <v>90</v>
      </c>
      <c r="AT165" s="184" t="s">
        <v>81</v>
      </c>
      <c r="AU165" s="184" t="s">
        <v>90</v>
      </c>
      <c r="AY165" s="183" t="s">
        <v>139</v>
      </c>
      <c r="BK165" s="185">
        <f>SUM(BK166:BK167)</f>
        <v>0</v>
      </c>
    </row>
    <row r="166" spans="1:65" s="2" customFormat="1" ht="24.15" customHeight="1">
      <c r="A166" s="34"/>
      <c r="B166" s="35"/>
      <c r="C166" s="188" t="s">
        <v>229</v>
      </c>
      <c r="D166" s="188" t="s">
        <v>141</v>
      </c>
      <c r="E166" s="189" t="s">
        <v>230</v>
      </c>
      <c r="F166" s="190" t="s">
        <v>231</v>
      </c>
      <c r="G166" s="191" t="s">
        <v>168</v>
      </c>
      <c r="H166" s="192">
        <v>192.4</v>
      </c>
      <c r="I166" s="193"/>
      <c r="J166" s="194">
        <f>ROUND(I166*H166,2)</f>
        <v>0</v>
      </c>
      <c r="K166" s="190" t="s">
        <v>145</v>
      </c>
      <c r="L166" s="39"/>
      <c r="M166" s="195" t="s">
        <v>1</v>
      </c>
      <c r="N166" s="196" t="s">
        <v>47</v>
      </c>
      <c r="O166" s="71"/>
      <c r="P166" s="197">
        <f>O166*H166</f>
        <v>0</v>
      </c>
      <c r="Q166" s="197">
        <v>0.20469000000000001</v>
      </c>
      <c r="R166" s="197">
        <f>Q166*H166</f>
        <v>39.382356000000001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146</v>
      </c>
      <c r="AT166" s="199" t="s">
        <v>141</v>
      </c>
      <c r="AU166" s="199" t="s">
        <v>93</v>
      </c>
      <c r="AY166" s="16" t="s">
        <v>139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6" t="s">
        <v>90</v>
      </c>
      <c r="BK166" s="200">
        <f>ROUND(I166*H166,2)</f>
        <v>0</v>
      </c>
      <c r="BL166" s="16" t="s">
        <v>146</v>
      </c>
      <c r="BM166" s="199" t="s">
        <v>232</v>
      </c>
    </row>
    <row r="167" spans="1:65" s="13" customFormat="1">
      <c r="B167" s="201"/>
      <c r="C167" s="202"/>
      <c r="D167" s="203" t="s">
        <v>148</v>
      </c>
      <c r="E167" s="204" t="s">
        <v>1</v>
      </c>
      <c r="F167" s="205" t="s">
        <v>233</v>
      </c>
      <c r="G167" s="202"/>
      <c r="H167" s="206">
        <v>192.4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148</v>
      </c>
      <c r="AU167" s="212" t="s">
        <v>93</v>
      </c>
      <c r="AV167" s="13" t="s">
        <v>93</v>
      </c>
      <c r="AW167" s="13" t="s">
        <v>38</v>
      </c>
      <c r="AX167" s="13" t="s">
        <v>90</v>
      </c>
      <c r="AY167" s="212" t="s">
        <v>139</v>
      </c>
    </row>
    <row r="168" spans="1:65" s="12" customFormat="1" ht="22.95" customHeight="1">
      <c r="B168" s="172"/>
      <c r="C168" s="173"/>
      <c r="D168" s="174" t="s">
        <v>81</v>
      </c>
      <c r="E168" s="186" t="s">
        <v>154</v>
      </c>
      <c r="F168" s="186" t="s">
        <v>234</v>
      </c>
      <c r="G168" s="173"/>
      <c r="H168" s="173"/>
      <c r="I168" s="176"/>
      <c r="J168" s="187">
        <f>BK168</f>
        <v>0</v>
      </c>
      <c r="K168" s="173"/>
      <c r="L168" s="178"/>
      <c r="M168" s="179"/>
      <c r="N168" s="180"/>
      <c r="O168" s="180"/>
      <c r="P168" s="181">
        <f>SUM(P169:P170)</f>
        <v>0</v>
      </c>
      <c r="Q168" s="180"/>
      <c r="R168" s="181">
        <f>SUM(R169:R170)</f>
        <v>0</v>
      </c>
      <c r="S168" s="180"/>
      <c r="T168" s="182">
        <f>SUM(T169:T170)</f>
        <v>5.5000000000000007E-2</v>
      </c>
      <c r="AR168" s="183" t="s">
        <v>90</v>
      </c>
      <c r="AT168" s="184" t="s">
        <v>81</v>
      </c>
      <c r="AU168" s="184" t="s">
        <v>90</v>
      </c>
      <c r="AY168" s="183" t="s">
        <v>139</v>
      </c>
      <c r="BK168" s="185">
        <f>SUM(BK169:BK170)</f>
        <v>0</v>
      </c>
    </row>
    <row r="169" spans="1:65" s="2" customFormat="1" ht="16.5" customHeight="1">
      <c r="A169" s="34"/>
      <c r="B169" s="35"/>
      <c r="C169" s="188" t="s">
        <v>235</v>
      </c>
      <c r="D169" s="188" t="s">
        <v>141</v>
      </c>
      <c r="E169" s="189" t="s">
        <v>236</v>
      </c>
      <c r="F169" s="190" t="s">
        <v>237</v>
      </c>
      <c r="G169" s="191" t="s">
        <v>174</v>
      </c>
      <c r="H169" s="192">
        <v>2.5000000000000001E-2</v>
      </c>
      <c r="I169" s="193"/>
      <c r="J169" s="194">
        <f>ROUND(I169*H169,2)</f>
        <v>0</v>
      </c>
      <c r="K169" s="190" t="s">
        <v>145</v>
      </c>
      <c r="L169" s="39"/>
      <c r="M169" s="195" t="s">
        <v>1</v>
      </c>
      <c r="N169" s="196" t="s">
        <v>47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2.2000000000000002</v>
      </c>
      <c r="T169" s="198">
        <f>S169*H169</f>
        <v>5.5000000000000007E-2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146</v>
      </c>
      <c r="AT169" s="199" t="s">
        <v>141</v>
      </c>
      <c r="AU169" s="199" t="s">
        <v>93</v>
      </c>
      <c r="AY169" s="16" t="s">
        <v>139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6" t="s">
        <v>90</v>
      </c>
      <c r="BK169" s="200">
        <f>ROUND(I169*H169,2)</f>
        <v>0</v>
      </c>
      <c r="BL169" s="16" t="s">
        <v>146</v>
      </c>
      <c r="BM169" s="199" t="s">
        <v>238</v>
      </c>
    </row>
    <row r="170" spans="1:65" s="13" customFormat="1">
      <c r="B170" s="201"/>
      <c r="C170" s="202"/>
      <c r="D170" s="203" t="s">
        <v>148</v>
      </c>
      <c r="E170" s="204" t="s">
        <v>1</v>
      </c>
      <c r="F170" s="205" t="s">
        <v>239</v>
      </c>
      <c r="G170" s="202"/>
      <c r="H170" s="206">
        <v>2.5000000000000001E-2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148</v>
      </c>
      <c r="AU170" s="212" t="s">
        <v>93</v>
      </c>
      <c r="AV170" s="13" t="s">
        <v>93</v>
      </c>
      <c r="AW170" s="13" t="s">
        <v>38</v>
      </c>
      <c r="AX170" s="13" t="s">
        <v>90</v>
      </c>
      <c r="AY170" s="212" t="s">
        <v>139</v>
      </c>
    </row>
    <row r="171" spans="1:65" s="12" customFormat="1" ht="22.95" customHeight="1">
      <c r="B171" s="172"/>
      <c r="C171" s="173"/>
      <c r="D171" s="174" t="s">
        <v>81</v>
      </c>
      <c r="E171" s="186" t="s">
        <v>146</v>
      </c>
      <c r="F171" s="186" t="s">
        <v>240</v>
      </c>
      <c r="G171" s="173"/>
      <c r="H171" s="173"/>
      <c r="I171" s="176"/>
      <c r="J171" s="187">
        <f>BK171</f>
        <v>0</v>
      </c>
      <c r="K171" s="173"/>
      <c r="L171" s="178"/>
      <c r="M171" s="179"/>
      <c r="N171" s="180"/>
      <c r="O171" s="180"/>
      <c r="P171" s="181">
        <f>SUM(P172:P173)</f>
        <v>0</v>
      </c>
      <c r="Q171" s="180"/>
      <c r="R171" s="181">
        <f>SUM(R172:R173)</f>
        <v>0</v>
      </c>
      <c r="S171" s="180"/>
      <c r="T171" s="182">
        <f>SUM(T172:T173)</f>
        <v>0</v>
      </c>
      <c r="AR171" s="183" t="s">
        <v>90</v>
      </c>
      <c r="AT171" s="184" t="s">
        <v>81</v>
      </c>
      <c r="AU171" s="184" t="s">
        <v>90</v>
      </c>
      <c r="AY171" s="183" t="s">
        <v>139</v>
      </c>
      <c r="BK171" s="185">
        <f>SUM(BK172:BK173)</f>
        <v>0</v>
      </c>
    </row>
    <row r="172" spans="1:65" s="2" customFormat="1" ht="16.5" customHeight="1">
      <c r="A172" s="34"/>
      <c r="B172" s="35"/>
      <c r="C172" s="188" t="s">
        <v>241</v>
      </c>
      <c r="D172" s="188" t="s">
        <v>141</v>
      </c>
      <c r="E172" s="189" t="s">
        <v>242</v>
      </c>
      <c r="F172" s="190" t="s">
        <v>243</v>
      </c>
      <c r="G172" s="191" t="s">
        <v>174</v>
      </c>
      <c r="H172" s="192">
        <v>31.745999999999999</v>
      </c>
      <c r="I172" s="193"/>
      <c r="J172" s="194">
        <f>ROUND(I172*H172,2)</f>
        <v>0</v>
      </c>
      <c r="K172" s="190" t="s">
        <v>145</v>
      </c>
      <c r="L172" s="39"/>
      <c r="M172" s="195" t="s">
        <v>1</v>
      </c>
      <c r="N172" s="196" t="s">
        <v>47</v>
      </c>
      <c r="O172" s="71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146</v>
      </c>
      <c r="AT172" s="199" t="s">
        <v>141</v>
      </c>
      <c r="AU172" s="199" t="s">
        <v>93</v>
      </c>
      <c r="AY172" s="16" t="s">
        <v>139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6" t="s">
        <v>90</v>
      </c>
      <c r="BK172" s="200">
        <f>ROUND(I172*H172,2)</f>
        <v>0</v>
      </c>
      <c r="BL172" s="16" t="s">
        <v>146</v>
      </c>
      <c r="BM172" s="199" t="s">
        <v>244</v>
      </c>
    </row>
    <row r="173" spans="1:65" s="13" customFormat="1">
      <c r="B173" s="201"/>
      <c r="C173" s="202"/>
      <c r="D173" s="203" t="s">
        <v>148</v>
      </c>
      <c r="E173" s="204" t="s">
        <v>1</v>
      </c>
      <c r="F173" s="205" t="s">
        <v>245</v>
      </c>
      <c r="G173" s="202"/>
      <c r="H173" s="206">
        <v>31.745999999999999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148</v>
      </c>
      <c r="AU173" s="212" t="s">
        <v>93</v>
      </c>
      <c r="AV173" s="13" t="s">
        <v>93</v>
      </c>
      <c r="AW173" s="13" t="s">
        <v>38</v>
      </c>
      <c r="AX173" s="13" t="s">
        <v>90</v>
      </c>
      <c r="AY173" s="212" t="s">
        <v>139</v>
      </c>
    </row>
    <row r="174" spans="1:65" s="12" customFormat="1" ht="22.95" customHeight="1">
      <c r="B174" s="172"/>
      <c r="C174" s="173"/>
      <c r="D174" s="174" t="s">
        <v>81</v>
      </c>
      <c r="E174" s="186" t="s">
        <v>165</v>
      </c>
      <c r="F174" s="186" t="s">
        <v>246</v>
      </c>
      <c r="G174" s="173"/>
      <c r="H174" s="173"/>
      <c r="I174" s="176"/>
      <c r="J174" s="187">
        <f>BK174</f>
        <v>0</v>
      </c>
      <c r="K174" s="173"/>
      <c r="L174" s="178"/>
      <c r="M174" s="179"/>
      <c r="N174" s="180"/>
      <c r="O174" s="180"/>
      <c r="P174" s="181">
        <f>SUM(P175:P178)</f>
        <v>0</v>
      </c>
      <c r="Q174" s="180"/>
      <c r="R174" s="181">
        <f>SUM(R175:R178)</f>
        <v>0</v>
      </c>
      <c r="S174" s="180"/>
      <c r="T174" s="182">
        <f>SUM(T175:T178)</f>
        <v>0</v>
      </c>
      <c r="AR174" s="183" t="s">
        <v>90</v>
      </c>
      <c r="AT174" s="184" t="s">
        <v>81</v>
      </c>
      <c r="AU174" s="184" t="s">
        <v>90</v>
      </c>
      <c r="AY174" s="183" t="s">
        <v>139</v>
      </c>
      <c r="BK174" s="185">
        <f>SUM(BK175:BK178)</f>
        <v>0</v>
      </c>
    </row>
    <row r="175" spans="1:65" s="2" customFormat="1" ht="16.5" customHeight="1">
      <c r="A175" s="34"/>
      <c r="B175" s="35"/>
      <c r="C175" s="188" t="s">
        <v>247</v>
      </c>
      <c r="D175" s="188" t="s">
        <v>141</v>
      </c>
      <c r="E175" s="189" t="s">
        <v>248</v>
      </c>
      <c r="F175" s="190" t="s">
        <v>249</v>
      </c>
      <c r="G175" s="191" t="s">
        <v>144</v>
      </c>
      <c r="H175" s="192">
        <v>234</v>
      </c>
      <c r="I175" s="193"/>
      <c r="J175" s="194">
        <f>ROUND(I175*H175,2)</f>
        <v>0</v>
      </c>
      <c r="K175" s="190" t="s">
        <v>145</v>
      </c>
      <c r="L175" s="39"/>
      <c r="M175" s="195" t="s">
        <v>1</v>
      </c>
      <c r="N175" s="196" t="s">
        <v>47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146</v>
      </c>
      <c r="AT175" s="199" t="s">
        <v>141</v>
      </c>
      <c r="AU175" s="199" t="s">
        <v>93</v>
      </c>
      <c r="AY175" s="16" t="s">
        <v>139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6" t="s">
        <v>90</v>
      </c>
      <c r="BK175" s="200">
        <f>ROUND(I175*H175,2)</f>
        <v>0</v>
      </c>
      <c r="BL175" s="16" t="s">
        <v>146</v>
      </c>
      <c r="BM175" s="199" t="s">
        <v>250</v>
      </c>
    </row>
    <row r="176" spans="1:65" s="13" customFormat="1">
      <c r="B176" s="201"/>
      <c r="C176" s="202"/>
      <c r="D176" s="203" t="s">
        <v>148</v>
      </c>
      <c r="E176" s="204" t="s">
        <v>1</v>
      </c>
      <c r="F176" s="205" t="s">
        <v>251</v>
      </c>
      <c r="G176" s="202"/>
      <c r="H176" s="206">
        <v>234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148</v>
      </c>
      <c r="AU176" s="212" t="s">
        <v>93</v>
      </c>
      <c r="AV176" s="13" t="s">
        <v>93</v>
      </c>
      <c r="AW176" s="13" t="s">
        <v>38</v>
      </c>
      <c r="AX176" s="13" t="s">
        <v>90</v>
      </c>
      <c r="AY176" s="212" t="s">
        <v>139</v>
      </c>
    </row>
    <row r="177" spans="1:65" s="2" customFormat="1" ht="16.5" customHeight="1">
      <c r="A177" s="34"/>
      <c r="B177" s="35"/>
      <c r="C177" s="188" t="s">
        <v>7</v>
      </c>
      <c r="D177" s="188" t="s">
        <v>141</v>
      </c>
      <c r="E177" s="189" t="s">
        <v>252</v>
      </c>
      <c r="F177" s="190" t="s">
        <v>253</v>
      </c>
      <c r="G177" s="191" t="s">
        <v>144</v>
      </c>
      <c r="H177" s="192">
        <v>234</v>
      </c>
      <c r="I177" s="193"/>
      <c r="J177" s="194">
        <f>ROUND(I177*H177,2)</f>
        <v>0</v>
      </c>
      <c r="K177" s="190" t="s">
        <v>145</v>
      </c>
      <c r="L177" s="39"/>
      <c r="M177" s="195" t="s">
        <v>1</v>
      </c>
      <c r="N177" s="196" t="s">
        <v>47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146</v>
      </c>
      <c r="AT177" s="199" t="s">
        <v>141</v>
      </c>
      <c r="AU177" s="199" t="s">
        <v>93</v>
      </c>
      <c r="AY177" s="16" t="s">
        <v>139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6" t="s">
        <v>90</v>
      </c>
      <c r="BK177" s="200">
        <f>ROUND(I177*H177,2)</f>
        <v>0</v>
      </c>
      <c r="BL177" s="16" t="s">
        <v>146</v>
      </c>
      <c r="BM177" s="199" t="s">
        <v>254</v>
      </c>
    </row>
    <row r="178" spans="1:65" s="13" customFormat="1">
      <c r="B178" s="201"/>
      <c r="C178" s="202"/>
      <c r="D178" s="203" t="s">
        <v>148</v>
      </c>
      <c r="E178" s="204" t="s">
        <v>1</v>
      </c>
      <c r="F178" s="205" t="s">
        <v>251</v>
      </c>
      <c r="G178" s="202"/>
      <c r="H178" s="206">
        <v>234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148</v>
      </c>
      <c r="AU178" s="212" t="s">
        <v>93</v>
      </c>
      <c r="AV178" s="13" t="s">
        <v>93</v>
      </c>
      <c r="AW178" s="13" t="s">
        <v>38</v>
      </c>
      <c r="AX178" s="13" t="s">
        <v>90</v>
      </c>
      <c r="AY178" s="212" t="s">
        <v>139</v>
      </c>
    </row>
    <row r="179" spans="1:65" s="12" customFormat="1" ht="22.95" customHeight="1">
      <c r="B179" s="172"/>
      <c r="C179" s="173"/>
      <c r="D179" s="174" t="s">
        <v>81</v>
      </c>
      <c r="E179" s="186" t="s">
        <v>184</v>
      </c>
      <c r="F179" s="186" t="s">
        <v>255</v>
      </c>
      <c r="G179" s="173"/>
      <c r="H179" s="173"/>
      <c r="I179" s="176"/>
      <c r="J179" s="187">
        <f>BK179</f>
        <v>0</v>
      </c>
      <c r="K179" s="173"/>
      <c r="L179" s="178"/>
      <c r="M179" s="179"/>
      <c r="N179" s="180"/>
      <c r="O179" s="180"/>
      <c r="P179" s="181">
        <f>SUM(P180:P214)</f>
        <v>0</v>
      </c>
      <c r="Q179" s="180"/>
      <c r="R179" s="181">
        <f>SUM(R180:R214)</f>
        <v>24.350981719999993</v>
      </c>
      <c r="S179" s="180"/>
      <c r="T179" s="182">
        <f>SUM(T180:T214)</f>
        <v>0</v>
      </c>
      <c r="AR179" s="183" t="s">
        <v>90</v>
      </c>
      <c r="AT179" s="184" t="s">
        <v>81</v>
      </c>
      <c r="AU179" s="184" t="s">
        <v>90</v>
      </c>
      <c r="AY179" s="183" t="s">
        <v>139</v>
      </c>
      <c r="BK179" s="185">
        <f>SUM(BK180:BK214)</f>
        <v>0</v>
      </c>
    </row>
    <row r="180" spans="1:65" s="2" customFormat="1" ht="21.75" customHeight="1">
      <c r="A180" s="34"/>
      <c r="B180" s="35"/>
      <c r="C180" s="188" t="s">
        <v>256</v>
      </c>
      <c r="D180" s="188" t="s">
        <v>141</v>
      </c>
      <c r="E180" s="189" t="s">
        <v>257</v>
      </c>
      <c r="F180" s="190" t="s">
        <v>258</v>
      </c>
      <c r="G180" s="191" t="s">
        <v>168</v>
      </c>
      <c r="H180" s="192">
        <v>192.4</v>
      </c>
      <c r="I180" s="193"/>
      <c r="J180" s="194">
        <f>ROUND(I180*H180,2)</f>
        <v>0</v>
      </c>
      <c r="K180" s="190" t="s">
        <v>145</v>
      </c>
      <c r="L180" s="39"/>
      <c r="M180" s="195" t="s">
        <v>1</v>
      </c>
      <c r="N180" s="196" t="s">
        <v>47</v>
      </c>
      <c r="O180" s="71"/>
      <c r="P180" s="197">
        <f>O180*H180</f>
        <v>0</v>
      </c>
      <c r="Q180" s="197">
        <v>2.0000000000000002E-5</v>
      </c>
      <c r="R180" s="197">
        <f>Q180*H180</f>
        <v>3.8480000000000003E-3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146</v>
      </c>
      <c r="AT180" s="199" t="s">
        <v>141</v>
      </c>
      <c r="AU180" s="199" t="s">
        <v>93</v>
      </c>
      <c r="AY180" s="16" t="s">
        <v>139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6" t="s">
        <v>90</v>
      </c>
      <c r="BK180" s="200">
        <f>ROUND(I180*H180,2)</f>
        <v>0</v>
      </c>
      <c r="BL180" s="16" t="s">
        <v>146</v>
      </c>
      <c r="BM180" s="199" t="s">
        <v>259</v>
      </c>
    </row>
    <row r="181" spans="1:65" s="13" customFormat="1">
      <c r="B181" s="201"/>
      <c r="C181" s="202"/>
      <c r="D181" s="203" t="s">
        <v>148</v>
      </c>
      <c r="E181" s="204" t="s">
        <v>1</v>
      </c>
      <c r="F181" s="205" t="s">
        <v>233</v>
      </c>
      <c r="G181" s="202"/>
      <c r="H181" s="206">
        <v>192.4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148</v>
      </c>
      <c r="AU181" s="212" t="s">
        <v>93</v>
      </c>
      <c r="AV181" s="13" t="s">
        <v>93</v>
      </c>
      <c r="AW181" s="13" t="s">
        <v>38</v>
      </c>
      <c r="AX181" s="13" t="s">
        <v>90</v>
      </c>
      <c r="AY181" s="212" t="s">
        <v>139</v>
      </c>
    </row>
    <row r="182" spans="1:65" s="2" customFormat="1" ht="16.5" customHeight="1">
      <c r="A182" s="34"/>
      <c r="B182" s="35"/>
      <c r="C182" s="224" t="s">
        <v>260</v>
      </c>
      <c r="D182" s="224" t="s">
        <v>214</v>
      </c>
      <c r="E182" s="225" t="s">
        <v>261</v>
      </c>
      <c r="F182" s="226" t="s">
        <v>262</v>
      </c>
      <c r="G182" s="227" t="s">
        <v>168</v>
      </c>
      <c r="H182" s="228">
        <v>198.172</v>
      </c>
      <c r="I182" s="229"/>
      <c r="J182" s="230">
        <f>ROUND(I182*H182,2)</f>
        <v>0</v>
      </c>
      <c r="K182" s="226" t="s">
        <v>145</v>
      </c>
      <c r="L182" s="231"/>
      <c r="M182" s="232" t="s">
        <v>1</v>
      </c>
      <c r="N182" s="233" t="s">
        <v>47</v>
      </c>
      <c r="O182" s="71"/>
      <c r="P182" s="197">
        <f>O182*H182</f>
        <v>0</v>
      </c>
      <c r="Q182" s="197">
        <v>1.601E-2</v>
      </c>
      <c r="R182" s="197">
        <f>Q182*H182</f>
        <v>3.1727337200000001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184</v>
      </c>
      <c r="AT182" s="199" t="s">
        <v>214</v>
      </c>
      <c r="AU182" s="199" t="s">
        <v>93</v>
      </c>
      <c r="AY182" s="16" t="s">
        <v>139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6" t="s">
        <v>90</v>
      </c>
      <c r="BK182" s="200">
        <f>ROUND(I182*H182,2)</f>
        <v>0</v>
      </c>
      <c r="BL182" s="16" t="s">
        <v>146</v>
      </c>
      <c r="BM182" s="199" t="s">
        <v>263</v>
      </c>
    </row>
    <row r="183" spans="1:65" s="13" customFormat="1">
      <c r="B183" s="201"/>
      <c r="C183" s="202"/>
      <c r="D183" s="203" t="s">
        <v>148</v>
      </c>
      <c r="E183" s="204" t="s">
        <v>1</v>
      </c>
      <c r="F183" s="205" t="s">
        <v>233</v>
      </c>
      <c r="G183" s="202"/>
      <c r="H183" s="206">
        <v>192.4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148</v>
      </c>
      <c r="AU183" s="212" t="s">
        <v>93</v>
      </c>
      <c r="AV183" s="13" t="s">
        <v>93</v>
      </c>
      <c r="AW183" s="13" t="s">
        <v>38</v>
      </c>
      <c r="AX183" s="13" t="s">
        <v>90</v>
      </c>
      <c r="AY183" s="212" t="s">
        <v>139</v>
      </c>
    </row>
    <row r="184" spans="1:65" s="13" customFormat="1">
      <c r="B184" s="201"/>
      <c r="C184" s="202"/>
      <c r="D184" s="203" t="s">
        <v>148</v>
      </c>
      <c r="E184" s="202"/>
      <c r="F184" s="205" t="s">
        <v>264</v>
      </c>
      <c r="G184" s="202"/>
      <c r="H184" s="206">
        <v>198.172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148</v>
      </c>
      <c r="AU184" s="212" t="s">
        <v>93</v>
      </c>
      <c r="AV184" s="13" t="s">
        <v>93</v>
      </c>
      <c r="AW184" s="13" t="s">
        <v>4</v>
      </c>
      <c r="AX184" s="13" t="s">
        <v>90</v>
      </c>
      <c r="AY184" s="212" t="s">
        <v>139</v>
      </c>
    </row>
    <row r="185" spans="1:65" s="2" customFormat="1" ht="16.5" customHeight="1">
      <c r="A185" s="34"/>
      <c r="B185" s="35"/>
      <c r="C185" s="188" t="s">
        <v>265</v>
      </c>
      <c r="D185" s="188" t="s">
        <v>141</v>
      </c>
      <c r="E185" s="189" t="s">
        <v>266</v>
      </c>
      <c r="F185" s="190" t="s">
        <v>267</v>
      </c>
      <c r="G185" s="191" t="s">
        <v>168</v>
      </c>
      <c r="H185" s="192">
        <v>192.4</v>
      </c>
      <c r="I185" s="193"/>
      <c r="J185" s="194">
        <f>ROUND(I185*H185,2)</f>
        <v>0</v>
      </c>
      <c r="K185" s="190" t="s">
        <v>145</v>
      </c>
      <c r="L185" s="39"/>
      <c r="M185" s="195" t="s">
        <v>1</v>
      </c>
      <c r="N185" s="196" t="s">
        <v>47</v>
      </c>
      <c r="O185" s="71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9" t="s">
        <v>146</v>
      </c>
      <c r="AT185" s="199" t="s">
        <v>141</v>
      </c>
      <c r="AU185" s="199" t="s">
        <v>93</v>
      </c>
      <c r="AY185" s="16" t="s">
        <v>139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6" t="s">
        <v>90</v>
      </c>
      <c r="BK185" s="200">
        <f>ROUND(I185*H185,2)</f>
        <v>0</v>
      </c>
      <c r="BL185" s="16" t="s">
        <v>146</v>
      </c>
      <c r="BM185" s="199" t="s">
        <v>268</v>
      </c>
    </row>
    <row r="186" spans="1:65" s="13" customFormat="1">
      <c r="B186" s="201"/>
      <c r="C186" s="202"/>
      <c r="D186" s="203" t="s">
        <v>148</v>
      </c>
      <c r="E186" s="204" t="s">
        <v>1</v>
      </c>
      <c r="F186" s="205" t="s">
        <v>233</v>
      </c>
      <c r="G186" s="202"/>
      <c r="H186" s="206">
        <v>192.4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148</v>
      </c>
      <c r="AU186" s="212" t="s">
        <v>93</v>
      </c>
      <c r="AV186" s="13" t="s">
        <v>93</v>
      </c>
      <c r="AW186" s="13" t="s">
        <v>38</v>
      </c>
      <c r="AX186" s="13" t="s">
        <v>90</v>
      </c>
      <c r="AY186" s="212" t="s">
        <v>139</v>
      </c>
    </row>
    <row r="187" spans="1:65" s="2" customFormat="1" ht="21.75" customHeight="1">
      <c r="A187" s="34"/>
      <c r="B187" s="35"/>
      <c r="C187" s="188" t="s">
        <v>269</v>
      </c>
      <c r="D187" s="188" t="s">
        <v>141</v>
      </c>
      <c r="E187" s="189" t="s">
        <v>270</v>
      </c>
      <c r="F187" s="190" t="s">
        <v>271</v>
      </c>
      <c r="G187" s="191" t="s">
        <v>272</v>
      </c>
      <c r="H187" s="192">
        <v>4</v>
      </c>
      <c r="I187" s="193"/>
      <c r="J187" s="194">
        <f>ROUND(I187*H187,2)</f>
        <v>0</v>
      </c>
      <c r="K187" s="190" t="s">
        <v>145</v>
      </c>
      <c r="L187" s="39"/>
      <c r="M187" s="195" t="s">
        <v>1</v>
      </c>
      <c r="N187" s="196" t="s">
        <v>47</v>
      </c>
      <c r="O187" s="71"/>
      <c r="P187" s="197">
        <f>O187*H187</f>
        <v>0</v>
      </c>
      <c r="Q187" s="197">
        <v>2.1167600000000002</v>
      </c>
      <c r="R187" s="197">
        <f>Q187*H187</f>
        <v>8.4670400000000008</v>
      </c>
      <c r="S187" s="197">
        <v>0</v>
      </c>
      <c r="T187" s="19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9" t="s">
        <v>146</v>
      </c>
      <c r="AT187" s="199" t="s">
        <v>141</v>
      </c>
      <c r="AU187" s="199" t="s">
        <v>93</v>
      </c>
      <c r="AY187" s="16" t="s">
        <v>139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6" t="s">
        <v>90</v>
      </c>
      <c r="BK187" s="200">
        <f>ROUND(I187*H187,2)</f>
        <v>0</v>
      </c>
      <c r="BL187" s="16" t="s">
        <v>146</v>
      </c>
      <c r="BM187" s="199" t="s">
        <v>273</v>
      </c>
    </row>
    <row r="188" spans="1:65" s="13" customFormat="1">
      <c r="B188" s="201"/>
      <c r="C188" s="202"/>
      <c r="D188" s="203" t="s">
        <v>148</v>
      </c>
      <c r="E188" s="204" t="s">
        <v>1</v>
      </c>
      <c r="F188" s="205" t="s">
        <v>274</v>
      </c>
      <c r="G188" s="202"/>
      <c r="H188" s="206">
        <v>4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148</v>
      </c>
      <c r="AU188" s="212" t="s">
        <v>93</v>
      </c>
      <c r="AV188" s="13" t="s">
        <v>93</v>
      </c>
      <c r="AW188" s="13" t="s">
        <v>38</v>
      </c>
      <c r="AX188" s="13" t="s">
        <v>90</v>
      </c>
      <c r="AY188" s="212" t="s">
        <v>139</v>
      </c>
    </row>
    <row r="189" spans="1:65" s="2" customFormat="1" ht="16.5" customHeight="1">
      <c r="A189" s="34"/>
      <c r="B189" s="35"/>
      <c r="C189" s="224" t="s">
        <v>275</v>
      </c>
      <c r="D189" s="224" t="s">
        <v>214</v>
      </c>
      <c r="E189" s="225" t="s">
        <v>276</v>
      </c>
      <c r="F189" s="226" t="s">
        <v>277</v>
      </c>
      <c r="G189" s="227" t="s">
        <v>272</v>
      </c>
      <c r="H189" s="228">
        <v>4</v>
      </c>
      <c r="I189" s="229"/>
      <c r="J189" s="230">
        <f>ROUND(I189*H189,2)</f>
        <v>0</v>
      </c>
      <c r="K189" s="226" t="s">
        <v>145</v>
      </c>
      <c r="L189" s="231"/>
      <c r="M189" s="232" t="s">
        <v>1</v>
      </c>
      <c r="N189" s="233" t="s">
        <v>47</v>
      </c>
      <c r="O189" s="71"/>
      <c r="P189" s="197">
        <f>O189*H189</f>
        <v>0</v>
      </c>
      <c r="Q189" s="197">
        <v>1.6</v>
      </c>
      <c r="R189" s="197">
        <f>Q189*H189</f>
        <v>6.4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184</v>
      </c>
      <c r="AT189" s="199" t="s">
        <v>214</v>
      </c>
      <c r="AU189" s="199" t="s">
        <v>93</v>
      </c>
      <c r="AY189" s="16" t="s">
        <v>139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6" t="s">
        <v>90</v>
      </c>
      <c r="BK189" s="200">
        <f>ROUND(I189*H189,2)</f>
        <v>0</v>
      </c>
      <c r="BL189" s="16" t="s">
        <v>146</v>
      </c>
      <c r="BM189" s="199" t="s">
        <v>278</v>
      </c>
    </row>
    <row r="190" spans="1:65" s="13" customFormat="1">
      <c r="B190" s="201"/>
      <c r="C190" s="202"/>
      <c r="D190" s="203" t="s">
        <v>148</v>
      </c>
      <c r="E190" s="204" t="s">
        <v>1</v>
      </c>
      <c r="F190" s="205" t="s">
        <v>274</v>
      </c>
      <c r="G190" s="202"/>
      <c r="H190" s="206">
        <v>4</v>
      </c>
      <c r="I190" s="207"/>
      <c r="J190" s="202"/>
      <c r="K190" s="202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148</v>
      </c>
      <c r="AU190" s="212" t="s">
        <v>93</v>
      </c>
      <c r="AV190" s="13" t="s">
        <v>93</v>
      </c>
      <c r="AW190" s="13" t="s">
        <v>38</v>
      </c>
      <c r="AX190" s="13" t="s">
        <v>90</v>
      </c>
      <c r="AY190" s="212" t="s">
        <v>139</v>
      </c>
    </row>
    <row r="191" spans="1:65" s="2" customFormat="1" ht="16.5" customHeight="1">
      <c r="A191" s="34"/>
      <c r="B191" s="35"/>
      <c r="C191" s="224" t="s">
        <v>279</v>
      </c>
      <c r="D191" s="224" t="s">
        <v>214</v>
      </c>
      <c r="E191" s="225" t="s">
        <v>280</v>
      </c>
      <c r="F191" s="226" t="s">
        <v>281</v>
      </c>
      <c r="G191" s="227" t="s">
        <v>272</v>
      </c>
      <c r="H191" s="228">
        <v>1</v>
      </c>
      <c r="I191" s="229"/>
      <c r="J191" s="230">
        <f>ROUND(I191*H191,2)</f>
        <v>0</v>
      </c>
      <c r="K191" s="226" t="s">
        <v>145</v>
      </c>
      <c r="L191" s="231"/>
      <c r="M191" s="232" t="s">
        <v>1</v>
      </c>
      <c r="N191" s="233" t="s">
        <v>47</v>
      </c>
      <c r="O191" s="71"/>
      <c r="P191" s="197">
        <f>O191*H191</f>
        <v>0</v>
      </c>
      <c r="Q191" s="197">
        <v>0.215</v>
      </c>
      <c r="R191" s="197">
        <f>Q191*H191</f>
        <v>0.215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184</v>
      </c>
      <c r="AT191" s="199" t="s">
        <v>214</v>
      </c>
      <c r="AU191" s="199" t="s">
        <v>93</v>
      </c>
      <c r="AY191" s="16" t="s">
        <v>139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6" t="s">
        <v>90</v>
      </c>
      <c r="BK191" s="200">
        <f>ROUND(I191*H191,2)</f>
        <v>0</v>
      </c>
      <c r="BL191" s="16" t="s">
        <v>146</v>
      </c>
      <c r="BM191" s="199" t="s">
        <v>282</v>
      </c>
    </row>
    <row r="192" spans="1:65" s="13" customFormat="1">
      <c r="B192" s="201"/>
      <c r="C192" s="202"/>
      <c r="D192" s="203" t="s">
        <v>148</v>
      </c>
      <c r="E192" s="204" t="s">
        <v>1</v>
      </c>
      <c r="F192" s="205" t="s">
        <v>283</v>
      </c>
      <c r="G192" s="202"/>
      <c r="H192" s="206">
        <v>1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148</v>
      </c>
      <c r="AU192" s="212" t="s">
        <v>93</v>
      </c>
      <c r="AV192" s="13" t="s">
        <v>93</v>
      </c>
      <c r="AW192" s="13" t="s">
        <v>38</v>
      </c>
      <c r="AX192" s="13" t="s">
        <v>90</v>
      </c>
      <c r="AY192" s="212" t="s">
        <v>139</v>
      </c>
    </row>
    <row r="193" spans="1:65" s="2" customFormat="1" ht="16.5" customHeight="1">
      <c r="A193" s="34"/>
      <c r="B193" s="35"/>
      <c r="C193" s="224" t="s">
        <v>284</v>
      </c>
      <c r="D193" s="224" t="s">
        <v>214</v>
      </c>
      <c r="E193" s="225" t="s">
        <v>285</v>
      </c>
      <c r="F193" s="226" t="s">
        <v>286</v>
      </c>
      <c r="G193" s="227" t="s">
        <v>272</v>
      </c>
      <c r="H193" s="228">
        <v>1</v>
      </c>
      <c r="I193" s="229"/>
      <c r="J193" s="230">
        <f>ROUND(I193*H193,2)</f>
        <v>0</v>
      </c>
      <c r="K193" s="226" t="s">
        <v>145</v>
      </c>
      <c r="L193" s="231"/>
      <c r="M193" s="232" t="s">
        <v>1</v>
      </c>
      <c r="N193" s="233" t="s">
        <v>47</v>
      </c>
      <c r="O193" s="71"/>
      <c r="P193" s="197">
        <f>O193*H193</f>
        <v>0</v>
      </c>
      <c r="Q193" s="197">
        <v>0.43</v>
      </c>
      <c r="R193" s="197">
        <f>Q193*H193</f>
        <v>0.43</v>
      </c>
      <c r="S193" s="197">
        <v>0</v>
      </c>
      <c r="T193" s="19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9" t="s">
        <v>184</v>
      </c>
      <c r="AT193" s="199" t="s">
        <v>214</v>
      </c>
      <c r="AU193" s="199" t="s">
        <v>93</v>
      </c>
      <c r="AY193" s="16" t="s">
        <v>139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6" t="s">
        <v>90</v>
      </c>
      <c r="BK193" s="200">
        <f>ROUND(I193*H193,2)</f>
        <v>0</v>
      </c>
      <c r="BL193" s="16" t="s">
        <v>146</v>
      </c>
      <c r="BM193" s="199" t="s">
        <v>287</v>
      </c>
    </row>
    <row r="194" spans="1:65" s="13" customFormat="1">
      <c r="B194" s="201"/>
      <c r="C194" s="202"/>
      <c r="D194" s="203" t="s">
        <v>148</v>
      </c>
      <c r="E194" s="204" t="s">
        <v>1</v>
      </c>
      <c r="F194" s="205" t="s">
        <v>288</v>
      </c>
      <c r="G194" s="202"/>
      <c r="H194" s="206">
        <v>1</v>
      </c>
      <c r="I194" s="207"/>
      <c r="J194" s="202"/>
      <c r="K194" s="202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148</v>
      </c>
      <c r="AU194" s="212" t="s">
        <v>93</v>
      </c>
      <c r="AV194" s="13" t="s">
        <v>93</v>
      </c>
      <c r="AW194" s="13" t="s">
        <v>38</v>
      </c>
      <c r="AX194" s="13" t="s">
        <v>90</v>
      </c>
      <c r="AY194" s="212" t="s">
        <v>139</v>
      </c>
    </row>
    <row r="195" spans="1:65" s="2" customFormat="1" ht="16.5" customHeight="1">
      <c r="A195" s="34"/>
      <c r="B195" s="35"/>
      <c r="C195" s="224" t="s">
        <v>289</v>
      </c>
      <c r="D195" s="224" t="s">
        <v>214</v>
      </c>
      <c r="E195" s="225" t="s">
        <v>290</v>
      </c>
      <c r="F195" s="226" t="s">
        <v>291</v>
      </c>
      <c r="G195" s="227" t="s">
        <v>272</v>
      </c>
      <c r="H195" s="228">
        <v>2</v>
      </c>
      <c r="I195" s="229"/>
      <c r="J195" s="230">
        <f>ROUND(I195*H195,2)</f>
        <v>0</v>
      </c>
      <c r="K195" s="226" t="s">
        <v>145</v>
      </c>
      <c r="L195" s="231"/>
      <c r="M195" s="232" t="s">
        <v>1</v>
      </c>
      <c r="N195" s="233" t="s">
        <v>47</v>
      </c>
      <c r="O195" s="71"/>
      <c r="P195" s="197">
        <f>O195*H195</f>
        <v>0</v>
      </c>
      <c r="Q195" s="197">
        <v>0.86</v>
      </c>
      <c r="R195" s="197">
        <f>Q195*H195</f>
        <v>1.72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184</v>
      </c>
      <c r="AT195" s="199" t="s">
        <v>214</v>
      </c>
      <c r="AU195" s="199" t="s">
        <v>93</v>
      </c>
      <c r="AY195" s="16" t="s">
        <v>139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6" t="s">
        <v>90</v>
      </c>
      <c r="BK195" s="200">
        <f>ROUND(I195*H195,2)</f>
        <v>0</v>
      </c>
      <c r="BL195" s="16" t="s">
        <v>146</v>
      </c>
      <c r="BM195" s="199" t="s">
        <v>292</v>
      </c>
    </row>
    <row r="196" spans="1:65" s="13" customFormat="1">
      <c r="B196" s="201"/>
      <c r="C196" s="202"/>
      <c r="D196" s="203" t="s">
        <v>148</v>
      </c>
      <c r="E196" s="204" t="s">
        <v>1</v>
      </c>
      <c r="F196" s="205" t="s">
        <v>293</v>
      </c>
      <c r="G196" s="202"/>
      <c r="H196" s="206">
        <v>2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148</v>
      </c>
      <c r="AU196" s="212" t="s">
        <v>93</v>
      </c>
      <c r="AV196" s="13" t="s">
        <v>93</v>
      </c>
      <c r="AW196" s="13" t="s">
        <v>38</v>
      </c>
      <c r="AX196" s="13" t="s">
        <v>90</v>
      </c>
      <c r="AY196" s="212" t="s">
        <v>139</v>
      </c>
    </row>
    <row r="197" spans="1:65" s="2" customFormat="1" ht="16.5" customHeight="1">
      <c r="A197" s="34"/>
      <c r="B197" s="35"/>
      <c r="C197" s="224" t="s">
        <v>294</v>
      </c>
      <c r="D197" s="224" t="s">
        <v>214</v>
      </c>
      <c r="E197" s="225" t="s">
        <v>295</v>
      </c>
      <c r="F197" s="226" t="s">
        <v>296</v>
      </c>
      <c r="G197" s="227" t="s">
        <v>272</v>
      </c>
      <c r="H197" s="228">
        <v>4</v>
      </c>
      <c r="I197" s="229"/>
      <c r="J197" s="230">
        <f>ROUND(I197*H197,2)</f>
        <v>0</v>
      </c>
      <c r="K197" s="226" t="s">
        <v>145</v>
      </c>
      <c r="L197" s="231"/>
      <c r="M197" s="232" t="s">
        <v>1</v>
      </c>
      <c r="N197" s="233" t="s">
        <v>47</v>
      </c>
      <c r="O197" s="71"/>
      <c r="P197" s="197">
        <f>O197*H197</f>
        <v>0</v>
      </c>
      <c r="Q197" s="197">
        <v>0.52100000000000002</v>
      </c>
      <c r="R197" s="197">
        <f>Q197*H197</f>
        <v>2.0840000000000001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184</v>
      </c>
      <c r="AT197" s="199" t="s">
        <v>214</v>
      </c>
      <c r="AU197" s="199" t="s">
        <v>93</v>
      </c>
      <c r="AY197" s="16" t="s">
        <v>139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6" t="s">
        <v>90</v>
      </c>
      <c r="BK197" s="200">
        <f>ROUND(I197*H197,2)</f>
        <v>0</v>
      </c>
      <c r="BL197" s="16" t="s">
        <v>146</v>
      </c>
      <c r="BM197" s="199" t="s">
        <v>297</v>
      </c>
    </row>
    <row r="198" spans="1:65" s="13" customFormat="1">
      <c r="B198" s="201"/>
      <c r="C198" s="202"/>
      <c r="D198" s="203" t="s">
        <v>148</v>
      </c>
      <c r="E198" s="204" t="s">
        <v>1</v>
      </c>
      <c r="F198" s="205" t="s">
        <v>298</v>
      </c>
      <c r="G198" s="202"/>
      <c r="H198" s="206">
        <v>4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148</v>
      </c>
      <c r="AU198" s="212" t="s">
        <v>93</v>
      </c>
      <c r="AV198" s="13" t="s">
        <v>93</v>
      </c>
      <c r="AW198" s="13" t="s">
        <v>38</v>
      </c>
      <c r="AX198" s="13" t="s">
        <v>90</v>
      </c>
      <c r="AY198" s="212" t="s">
        <v>139</v>
      </c>
    </row>
    <row r="199" spans="1:65" s="2" customFormat="1" ht="16.5" customHeight="1">
      <c r="A199" s="34"/>
      <c r="B199" s="35"/>
      <c r="C199" s="224" t="s">
        <v>299</v>
      </c>
      <c r="D199" s="224" t="s">
        <v>214</v>
      </c>
      <c r="E199" s="225" t="s">
        <v>300</v>
      </c>
      <c r="F199" s="226" t="s">
        <v>301</v>
      </c>
      <c r="G199" s="227" t="s">
        <v>272</v>
      </c>
      <c r="H199" s="228">
        <v>1</v>
      </c>
      <c r="I199" s="229"/>
      <c r="J199" s="230">
        <f>ROUND(I199*H199,2)</f>
        <v>0</v>
      </c>
      <c r="K199" s="226" t="s">
        <v>145</v>
      </c>
      <c r="L199" s="231"/>
      <c r="M199" s="232" t="s">
        <v>1</v>
      </c>
      <c r="N199" s="233" t="s">
        <v>47</v>
      </c>
      <c r="O199" s="71"/>
      <c r="P199" s="197">
        <f>O199*H199</f>
        <v>0</v>
      </c>
      <c r="Q199" s="197">
        <v>2.8000000000000001E-2</v>
      </c>
      <c r="R199" s="197">
        <f>Q199*H199</f>
        <v>2.8000000000000001E-2</v>
      </c>
      <c r="S199" s="197">
        <v>0</v>
      </c>
      <c r="T199" s="19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9" t="s">
        <v>184</v>
      </c>
      <c r="AT199" s="199" t="s">
        <v>214</v>
      </c>
      <c r="AU199" s="199" t="s">
        <v>93</v>
      </c>
      <c r="AY199" s="16" t="s">
        <v>139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6" t="s">
        <v>90</v>
      </c>
      <c r="BK199" s="200">
        <f>ROUND(I199*H199,2)</f>
        <v>0</v>
      </c>
      <c r="BL199" s="16" t="s">
        <v>146</v>
      </c>
      <c r="BM199" s="199" t="s">
        <v>302</v>
      </c>
    </row>
    <row r="200" spans="1:65" s="13" customFormat="1">
      <c r="B200" s="201"/>
      <c r="C200" s="202"/>
      <c r="D200" s="203" t="s">
        <v>148</v>
      </c>
      <c r="E200" s="204" t="s">
        <v>1</v>
      </c>
      <c r="F200" s="205" t="s">
        <v>303</v>
      </c>
      <c r="G200" s="202"/>
      <c r="H200" s="206">
        <v>1</v>
      </c>
      <c r="I200" s="207"/>
      <c r="J200" s="202"/>
      <c r="K200" s="202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148</v>
      </c>
      <c r="AU200" s="212" t="s">
        <v>93</v>
      </c>
      <c r="AV200" s="13" t="s">
        <v>93</v>
      </c>
      <c r="AW200" s="13" t="s">
        <v>38</v>
      </c>
      <c r="AX200" s="13" t="s">
        <v>90</v>
      </c>
      <c r="AY200" s="212" t="s">
        <v>139</v>
      </c>
    </row>
    <row r="201" spans="1:65" s="2" customFormat="1" ht="16.5" customHeight="1">
      <c r="A201" s="34"/>
      <c r="B201" s="35"/>
      <c r="C201" s="224" t="s">
        <v>304</v>
      </c>
      <c r="D201" s="224" t="s">
        <v>214</v>
      </c>
      <c r="E201" s="225" t="s">
        <v>305</v>
      </c>
      <c r="F201" s="226" t="s">
        <v>306</v>
      </c>
      <c r="G201" s="227" t="s">
        <v>272</v>
      </c>
      <c r="H201" s="228">
        <v>1</v>
      </c>
      <c r="I201" s="229"/>
      <c r="J201" s="230">
        <f>ROUND(I201*H201,2)</f>
        <v>0</v>
      </c>
      <c r="K201" s="226" t="s">
        <v>145</v>
      </c>
      <c r="L201" s="231"/>
      <c r="M201" s="232" t="s">
        <v>1</v>
      </c>
      <c r="N201" s="233" t="s">
        <v>47</v>
      </c>
      <c r="O201" s="71"/>
      <c r="P201" s="197">
        <f>O201*H201</f>
        <v>0</v>
      </c>
      <c r="Q201" s="197">
        <v>0.04</v>
      </c>
      <c r="R201" s="197">
        <f>Q201*H201</f>
        <v>0.04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184</v>
      </c>
      <c r="AT201" s="199" t="s">
        <v>214</v>
      </c>
      <c r="AU201" s="199" t="s">
        <v>93</v>
      </c>
      <c r="AY201" s="16" t="s">
        <v>139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6" t="s">
        <v>90</v>
      </c>
      <c r="BK201" s="200">
        <f>ROUND(I201*H201,2)</f>
        <v>0</v>
      </c>
      <c r="BL201" s="16" t="s">
        <v>146</v>
      </c>
      <c r="BM201" s="199" t="s">
        <v>307</v>
      </c>
    </row>
    <row r="202" spans="1:65" s="13" customFormat="1">
      <c r="B202" s="201"/>
      <c r="C202" s="202"/>
      <c r="D202" s="203" t="s">
        <v>148</v>
      </c>
      <c r="E202" s="204" t="s">
        <v>1</v>
      </c>
      <c r="F202" s="205" t="s">
        <v>303</v>
      </c>
      <c r="G202" s="202"/>
      <c r="H202" s="206">
        <v>1</v>
      </c>
      <c r="I202" s="207"/>
      <c r="J202" s="202"/>
      <c r="K202" s="202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148</v>
      </c>
      <c r="AU202" s="212" t="s">
        <v>93</v>
      </c>
      <c r="AV202" s="13" t="s">
        <v>93</v>
      </c>
      <c r="AW202" s="13" t="s">
        <v>38</v>
      </c>
      <c r="AX202" s="13" t="s">
        <v>90</v>
      </c>
      <c r="AY202" s="212" t="s">
        <v>139</v>
      </c>
    </row>
    <row r="203" spans="1:65" s="2" customFormat="1" ht="16.5" customHeight="1">
      <c r="A203" s="34"/>
      <c r="B203" s="35"/>
      <c r="C203" s="224" t="s">
        <v>308</v>
      </c>
      <c r="D203" s="224" t="s">
        <v>214</v>
      </c>
      <c r="E203" s="225" t="s">
        <v>309</v>
      </c>
      <c r="F203" s="226" t="s">
        <v>310</v>
      </c>
      <c r="G203" s="227" t="s">
        <v>272</v>
      </c>
      <c r="H203" s="228">
        <v>1</v>
      </c>
      <c r="I203" s="229"/>
      <c r="J203" s="230">
        <f>ROUND(I203*H203,2)</f>
        <v>0</v>
      </c>
      <c r="K203" s="226" t="s">
        <v>145</v>
      </c>
      <c r="L203" s="231"/>
      <c r="M203" s="232" t="s">
        <v>1</v>
      </c>
      <c r="N203" s="233" t="s">
        <v>47</v>
      </c>
      <c r="O203" s="71"/>
      <c r="P203" s="197">
        <f>O203*H203</f>
        <v>0</v>
      </c>
      <c r="Q203" s="197">
        <v>5.0999999999999997E-2</v>
      </c>
      <c r="R203" s="197">
        <f>Q203*H203</f>
        <v>5.0999999999999997E-2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184</v>
      </c>
      <c r="AT203" s="199" t="s">
        <v>214</v>
      </c>
      <c r="AU203" s="199" t="s">
        <v>93</v>
      </c>
      <c r="AY203" s="16" t="s">
        <v>139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6" t="s">
        <v>90</v>
      </c>
      <c r="BK203" s="200">
        <f>ROUND(I203*H203,2)</f>
        <v>0</v>
      </c>
      <c r="BL203" s="16" t="s">
        <v>146</v>
      </c>
      <c r="BM203" s="199" t="s">
        <v>311</v>
      </c>
    </row>
    <row r="204" spans="1:65" s="13" customFormat="1">
      <c r="B204" s="201"/>
      <c r="C204" s="202"/>
      <c r="D204" s="203" t="s">
        <v>148</v>
      </c>
      <c r="E204" s="204" t="s">
        <v>1</v>
      </c>
      <c r="F204" s="205" t="s">
        <v>303</v>
      </c>
      <c r="G204" s="202"/>
      <c r="H204" s="206">
        <v>1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148</v>
      </c>
      <c r="AU204" s="212" t="s">
        <v>93</v>
      </c>
      <c r="AV204" s="13" t="s">
        <v>93</v>
      </c>
      <c r="AW204" s="13" t="s">
        <v>38</v>
      </c>
      <c r="AX204" s="13" t="s">
        <v>90</v>
      </c>
      <c r="AY204" s="212" t="s">
        <v>139</v>
      </c>
    </row>
    <row r="205" spans="1:65" s="2" customFormat="1" ht="16.5" customHeight="1">
      <c r="A205" s="34"/>
      <c r="B205" s="35"/>
      <c r="C205" s="224" t="s">
        <v>312</v>
      </c>
      <c r="D205" s="224" t="s">
        <v>214</v>
      </c>
      <c r="E205" s="225" t="s">
        <v>313</v>
      </c>
      <c r="F205" s="226" t="s">
        <v>314</v>
      </c>
      <c r="G205" s="227" t="s">
        <v>272</v>
      </c>
      <c r="H205" s="228">
        <v>1</v>
      </c>
      <c r="I205" s="229"/>
      <c r="J205" s="230">
        <f>ROUND(I205*H205,2)</f>
        <v>0</v>
      </c>
      <c r="K205" s="226" t="s">
        <v>145</v>
      </c>
      <c r="L205" s="231"/>
      <c r="M205" s="232" t="s">
        <v>1</v>
      </c>
      <c r="N205" s="233" t="s">
        <v>47</v>
      </c>
      <c r="O205" s="71"/>
      <c r="P205" s="197">
        <f>O205*H205</f>
        <v>0</v>
      </c>
      <c r="Q205" s="197">
        <v>6.8000000000000005E-2</v>
      </c>
      <c r="R205" s="197">
        <f>Q205*H205</f>
        <v>6.8000000000000005E-2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184</v>
      </c>
      <c r="AT205" s="199" t="s">
        <v>214</v>
      </c>
      <c r="AU205" s="199" t="s">
        <v>93</v>
      </c>
      <c r="AY205" s="16" t="s">
        <v>139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6" t="s">
        <v>90</v>
      </c>
      <c r="BK205" s="200">
        <f>ROUND(I205*H205,2)</f>
        <v>0</v>
      </c>
      <c r="BL205" s="16" t="s">
        <v>146</v>
      </c>
      <c r="BM205" s="199" t="s">
        <v>315</v>
      </c>
    </row>
    <row r="206" spans="1:65" s="13" customFormat="1">
      <c r="B206" s="201"/>
      <c r="C206" s="202"/>
      <c r="D206" s="203" t="s">
        <v>148</v>
      </c>
      <c r="E206" s="204" t="s">
        <v>1</v>
      </c>
      <c r="F206" s="205" t="s">
        <v>303</v>
      </c>
      <c r="G206" s="202"/>
      <c r="H206" s="206">
        <v>1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148</v>
      </c>
      <c r="AU206" s="212" t="s">
        <v>93</v>
      </c>
      <c r="AV206" s="13" t="s">
        <v>93</v>
      </c>
      <c r="AW206" s="13" t="s">
        <v>38</v>
      </c>
      <c r="AX206" s="13" t="s">
        <v>90</v>
      </c>
      <c r="AY206" s="212" t="s">
        <v>139</v>
      </c>
    </row>
    <row r="207" spans="1:65" s="2" customFormat="1" ht="16.5" customHeight="1">
      <c r="A207" s="34"/>
      <c r="B207" s="35"/>
      <c r="C207" s="224" t="s">
        <v>316</v>
      </c>
      <c r="D207" s="224" t="s">
        <v>214</v>
      </c>
      <c r="E207" s="225" t="s">
        <v>317</v>
      </c>
      <c r="F207" s="226" t="s">
        <v>318</v>
      </c>
      <c r="G207" s="227" t="s">
        <v>272</v>
      </c>
      <c r="H207" s="228">
        <v>2</v>
      </c>
      <c r="I207" s="229"/>
      <c r="J207" s="230">
        <f>ROUND(I207*H207,2)</f>
        <v>0</v>
      </c>
      <c r="K207" s="226" t="s">
        <v>145</v>
      </c>
      <c r="L207" s="231"/>
      <c r="M207" s="232" t="s">
        <v>1</v>
      </c>
      <c r="N207" s="233" t="s">
        <v>47</v>
      </c>
      <c r="O207" s="71"/>
      <c r="P207" s="197">
        <f>O207*H207</f>
        <v>0</v>
      </c>
      <c r="Q207" s="197">
        <v>8.1000000000000003E-2</v>
      </c>
      <c r="R207" s="197">
        <f>Q207*H207</f>
        <v>0.16200000000000001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184</v>
      </c>
      <c r="AT207" s="199" t="s">
        <v>214</v>
      </c>
      <c r="AU207" s="199" t="s">
        <v>93</v>
      </c>
      <c r="AY207" s="16" t="s">
        <v>139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6" t="s">
        <v>90</v>
      </c>
      <c r="BK207" s="200">
        <f>ROUND(I207*H207,2)</f>
        <v>0</v>
      </c>
      <c r="BL207" s="16" t="s">
        <v>146</v>
      </c>
      <c r="BM207" s="199" t="s">
        <v>319</v>
      </c>
    </row>
    <row r="208" spans="1:65" s="13" customFormat="1">
      <c r="B208" s="201"/>
      <c r="C208" s="202"/>
      <c r="D208" s="203" t="s">
        <v>148</v>
      </c>
      <c r="E208" s="204" t="s">
        <v>1</v>
      </c>
      <c r="F208" s="205" t="s">
        <v>293</v>
      </c>
      <c r="G208" s="202"/>
      <c r="H208" s="206">
        <v>2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148</v>
      </c>
      <c r="AU208" s="212" t="s">
        <v>93</v>
      </c>
      <c r="AV208" s="13" t="s">
        <v>93</v>
      </c>
      <c r="AW208" s="13" t="s">
        <v>38</v>
      </c>
      <c r="AX208" s="13" t="s">
        <v>90</v>
      </c>
      <c r="AY208" s="212" t="s">
        <v>139</v>
      </c>
    </row>
    <row r="209" spans="1:65" s="2" customFormat="1" ht="16.5" customHeight="1">
      <c r="A209" s="34"/>
      <c r="B209" s="35"/>
      <c r="C209" s="224" t="s">
        <v>320</v>
      </c>
      <c r="D209" s="224" t="s">
        <v>214</v>
      </c>
      <c r="E209" s="225" t="s">
        <v>321</v>
      </c>
      <c r="F209" s="226" t="s">
        <v>322</v>
      </c>
      <c r="G209" s="227" t="s">
        <v>272</v>
      </c>
      <c r="H209" s="228">
        <v>8</v>
      </c>
      <c r="I209" s="229"/>
      <c r="J209" s="230">
        <f>ROUND(I209*H209,2)</f>
        <v>0</v>
      </c>
      <c r="K209" s="226" t="s">
        <v>145</v>
      </c>
      <c r="L209" s="231"/>
      <c r="M209" s="232" t="s">
        <v>1</v>
      </c>
      <c r="N209" s="233" t="s">
        <v>47</v>
      </c>
      <c r="O209" s="71"/>
      <c r="P209" s="197">
        <f>O209*H209</f>
        <v>0</v>
      </c>
      <c r="Q209" s="197">
        <v>2E-3</v>
      </c>
      <c r="R209" s="197">
        <f>Q209*H209</f>
        <v>1.6E-2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184</v>
      </c>
      <c r="AT209" s="199" t="s">
        <v>214</v>
      </c>
      <c r="AU209" s="199" t="s">
        <v>93</v>
      </c>
      <c r="AY209" s="16" t="s">
        <v>139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6" t="s">
        <v>90</v>
      </c>
      <c r="BK209" s="200">
        <f>ROUND(I209*H209,2)</f>
        <v>0</v>
      </c>
      <c r="BL209" s="16" t="s">
        <v>146</v>
      </c>
      <c r="BM209" s="199" t="s">
        <v>323</v>
      </c>
    </row>
    <row r="210" spans="1:65" s="13" customFormat="1">
      <c r="B210" s="201"/>
      <c r="C210" s="202"/>
      <c r="D210" s="203" t="s">
        <v>148</v>
      </c>
      <c r="E210" s="204" t="s">
        <v>1</v>
      </c>
      <c r="F210" s="205" t="s">
        <v>324</v>
      </c>
      <c r="G210" s="202"/>
      <c r="H210" s="206">
        <v>8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148</v>
      </c>
      <c r="AU210" s="212" t="s">
        <v>93</v>
      </c>
      <c r="AV210" s="13" t="s">
        <v>93</v>
      </c>
      <c r="AW210" s="13" t="s">
        <v>38</v>
      </c>
      <c r="AX210" s="13" t="s">
        <v>90</v>
      </c>
      <c r="AY210" s="212" t="s">
        <v>139</v>
      </c>
    </row>
    <row r="211" spans="1:65" s="2" customFormat="1" ht="16.5" customHeight="1">
      <c r="A211" s="34"/>
      <c r="B211" s="35"/>
      <c r="C211" s="188" t="s">
        <v>325</v>
      </c>
      <c r="D211" s="188" t="s">
        <v>141</v>
      </c>
      <c r="E211" s="189" t="s">
        <v>326</v>
      </c>
      <c r="F211" s="190" t="s">
        <v>327</v>
      </c>
      <c r="G211" s="191" t="s">
        <v>272</v>
      </c>
      <c r="H211" s="192">
        <v>4</v>
      </c>
      <c r="I211" s="193"/>
      <c r="J211" s="194">
        <f>ROUND(I211*H211,2)</f>
        <v>0</v>
      </c>
      <c r="K211" s="190" t="s">
        <v>145</v>
      </c>
      <c r="L211" s="39"/>
      <c r="M211" s="195" t="s">
        <v>1</v>
      </c>
      <c r="N211" s="196" t="s">
        <v>47</v>
      </c>
      <c r="O211" s="71"/>
      <c r="P211" s="197">
        <f>O211*H211</f>
        <v>0</v>
      </c>
      <c r="Q211" s="197">
        <v>0.21734000000000001</v>
      </c>
      <c r="R211" s="197">
        <f>Q211*H211</f>
        <v>0.86936000000000002</v>
      </c>
      <c r="S211" s="197">
        <v>0</v>
      </c>
      <c r="T211" s="19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146</v>
      </c>
      <c r="AT211" s="199" t="s">
        <v>141</v>
      </c>
      <c r="AU211" s="199" t="s">
        <v>93</v>
      </c>
      <c r="AY211" s="16" t="s">
        <v>139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6" t="s">
        <v>90</v>
      </c>
      <c r="BK211" s="200">
        <f>ROUND(I211*H211,2)</f>
        <v>0</v>
      </c>
      <c r="BL211" s="16" t="s">
        <v>146</v>
      </c>
      <c r="BM211" s="199" t="s">
        <v>328</v>
      </c>
    </row>
    <row r="212" spans="1:65" s="13" customFormat="1">
      <c r="B212" s="201"/>
      <c r="C212" s="202"/>
      <c r="D212" s="203" t="s">
        <v>148</v>
      </c>
      <c r="E212" s="204" t="s">
        <v>1</v>
      </c>
      <c r="F212" s="205" t="s">
        <v>329</v>
      </c>
      <c r="G212" s="202"/>
      <c r="H212" s="206">
        <v>4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148</v>
      </c>
      <c r="AU212" s="212" t="s">
        <v>93</v>
      </c>
      <c r="AV212" s="13" t="s">
        <v>93</v>
      </c>
      <c r="AW212" s="13" t="s">
        <v>38</v>
      </c>
      <c r="AX212" s="13" t="s">
        <v>90</v>
      </c>
      <c r="AY212" s="212" t="s">
        <v>139</v>
      </c>
    </row>
    <row r="213" spans="1:65" s="2" customFormat="1" ht="16.5" customHeight="1">
      <c r="A213" s="34"/>
      <c r="B213" s="35"/>
      <c r="C213" s="224" t="s">
        <v>330</v>
      </c>
      <c r="D213" s="224" t="s">
        <v>214</v>
      </c>
      <c r="E213" s="225" t="s">
        <v>331</v>
      </c>
      <c r="F213" s="226" t="s">
        <v>332</v>
      </c>
      <c r="G213" s="227" t="s">
        <v>272</v>
      </c>
      <c r="H213" s="228">
        <v>4</v>
      </c>
      <c r="I213" s="229"/>
      <c r="J213" s="230">
        <f>ROUND(I213*H213,2)</f>
        <v>0</v>
      </c>
      <c r="K213" s="226" t="s">
        <v>145</v>
      </c>
      <c r="L213" s="231"/>
      <c r="M213" s="232" t="s">
        <v>1</v>
      </c>
      <c r="N213" s="233" t="s">
        <v>47</v>
      </c>
      <c r="O213" s="71"/>
      <c r="P213" s="197">
        <f>O213*H213</f>
        <v>0</v>
      </c>
      <c r="Q213" s="197">
        <v>0.156</v>
      </c>
      <c r="R213" s="197">
        <f>Q213*H213</f>
        <v>0.624</v>
      </c>
      <c r="S213" s="197">
        <v>0</v>
      </c>
      <c r="T213" s="19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9" t="s">
        <v>184</v>
      </c>
      <c r="AT213" s="199" t="s">
        <v>214</v>
      </c>
      <c r="AU213" s="199" t="s">
        <v>93</v>
      </c>
      <c r="AY213" s="16" t="s">
        <v>139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6" t="s">
        <v>90</v>
      </c>
      <c r="BK213" s="200">
        <f>ROUND(I213*H213,2)</f>
        <v>0</v>
      </c>
      <c r="BL213" s="16" t="s">
        <v>146</v>
      </c>
      <c r="BM213" s="199" t="s">
        <v>333</v>
      </c>
    </row>
    <row r="214" spans="1:65" s="13" customFormat="1">
      <c r="B214" s="201"/>
      <c r="C214" s="202"/>
      <c r="D214" s="203" t="s">
        <v>148</v>
      </c>
      <c r="E214" s="204" t="s">
        <v>1</v>
      </c>
      <c r="F214" s="205" t="s">
        <v>329</v>
      </c>
      <c r="G214" s="202"/>
      <c r="H214" s="206">
        <v>4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148</v>
      </c>
      <c r="AU214" s="212" t="s">
        <v>93</v>
      </c>
      <c r="AV214" s="13" t="s">
        <v>93</v>
      </c>
      <c r="AW214" s="13" t="s">
        <v>38</v>
      </c>
      <c r="AX214" s="13" t="s">
        <v>90</v>
      </c>
      <c r="AY214" s="212" t="s">
        <v>139</v>
      </c>
    </row>
    <row r="215" spans="1:65" s="12" customFormat="1" ht="22.95" customHeight="1">
      <c r="B215" s="172"/>
      <c r="C215" s="173"/>
      <c r="D215" s="174" t="s">
        <v>81</v>
      </c>
      <c r="E215" s="186" t="s">
        <v>189</v>
      </c>
      <c r="F215" s="186" t="s">
        <v>334</v>
      </c>
      <c r="G215" s="173"/>
      <c r="H215" s="173"/>
      <c r="I215" s="176"/>
      <c r="J215" s="187">
        <f>BK215</f>
        <v>0</v>
      </c>
      <c r="K215" s="173"/>
      <c r="L215" s="178"/>
      <c r="M215" s="179"/>
      <c r="N215" s="180"/>
      <c r="O215" s="180"/>
      <c r="P215" s="181">
        <f>P216+SUM(P217:P220)</f>
        <v>0</v>
      </c>
      <c r="Q215" s="180"/>
      <c r="R215" s="181">
        <f>R216+SUM(R217:R220)</f>
        <v>0</v>
      </c>
      <c r="S215" s="180"/>
      <c r="T215" s="182">
        <f>T216+SUM(T217:T220)</f>
        <v>0</v>
      </c>
      <c r="AR215" s="183" t="s">
        <v>90</v>
      </c>
      <c r="AT215" s="184" t="s">
        <v>81</v>
      </c>
      <c r="AU215" s="184" t="s">
        <v>90</v>
      </c>
      <c r="AY215" s="183" t="s">
        <v>139</v>
      </c>
      <c r="BK215" s="185">
        <f>BK216+SUM(BK217:BK220)</f>
        <v>0</v>
      </c>
    </row>
    <row r="216" spans="1:65" s="2" customFormat="1" ht="16.5" customHeight="1">
      <c r="A216" s="34"/>
      <c r="B216" s="35"/>
      <c r="C216" s="188" t="s">
        <v>335</v>
      </c>
      <c r="D216" s="188" t="s">
        <v>141</v>
      </c>
      <c r="E216" s="189" t="s">
        <v>336</v>
      </c>
      <c r="F216" s="190" t="s">
        <v>337</v>
      </c>
      <c r="G216" s="191" t="s">
        <v>168</v>
      </c>
      <c r="H216" s="192">
        <v>160</v>
      </c>
      <c r="I216" s="193"/>
      <c r="J216" s="194">
        <f>ROUND(I216*H216,2)</f>
        <v>0</v>
      </c>
      <c r="K216" s="190" t="s">
        <v>145</v>
      </c>
      <c r="L216" s="39"/>
      <c r="M216" s="195" t="s">
        <v>1</v>
      </c>
      <c r="N216" s="196" t="s">
        <v>47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146</v>
      </c>
      <c r="AT216" s="199" t="s">
        <v>141</v>
      </c>
      <c r="AU216" s="199" t="s">
        <v>93</v>
      </c>
      <c r="AY216" s="16" t="s">
        <v>139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6" t="s">
        <v>90</v>
      </c>
      <c r="BK216" s="200">
        <f>ROUND(I216*H216,2)</f>
        <v>0</v>
      </c>
      <c r="BL216" s="16" t="s">
        <v>146</v>
      </c>
      <c r="BM216" s="199" t="s">
        <v>339</v>
      </c>
    </row>
    <row r="217" spans="1:65" s="13" customFormat="1">
      <c r="B217" s="201"/>
      <c r="C217" s="202"/>
      <c r="D217" s="203" t="s">
        <v>148</v>
      </c>
      <c r="E217" s="204" t="s">
        <v>1</v>
      </c>
      <c r="F217" s="205" t="s">
        <v>340</v>
      </c>
      <c r="G217" s="202"/>
      <c r="H217" s="206">
        <v>160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148</v>
      </c>
      <c r="AU217" s="212" t="s">
        <v>93</v>
      </c>
      <c r="AV217" s="13" t="s">
        <v>93</v>
      </c>
      <c r="AW217" s="13" t="s">
        <v>38</v>
      </c>
      <c r="AX217" s="13" t="s">
        <v>90</v>
      </c>
      <c r="AY217" s="212" t="s">
        <v>139</v>
      </c>
    </row>
    <row r="218" spans="1:65" s="2" customFormat="1" ht="16.5" customHeight="1">
      <c r="A218" s="34"/>
      <c r="B218" s="35"/>
      <c r="C218" s="188" t="s">
        <v>341</v>
      </c>
      <c r="D218" s="188" t="s">
        <v>141</v>
      </c>
      <c r="E218" s="189" t="s">
        <v>342</v>
      </c>
      <c r="F218" s="190" t="s">
        <v>343</v>
      </c>
      <c r="G218" s="191" t="s">
        <v>168</v>
      </c>
      <c r="H218" s="192">
        <v>160</v>
      </c>
      <c r="I218" s="193"/>
      <c r="J218" s="194">
        <f>ROUND(I218*H218,2)</f>
        <v>0</v>
      </c>
      <c r="K218" s="190" t="s">
        <v>145</v>
      </c>
      <c r="L218" s="39"/>
      <c r="M218" s="195" t="s">
        <v>1</v>
      </c>
      <c r="N218" s="196" t="s">
        <v>47</v>
      </c>
      <c r="O218" s="71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146</v>
      </c>
      <c r="AT218" s="199" t="s">
        <v>141</v>
      </c>
      <c r="AU218" s="199" t="s">
        <v>93</v>
      </c>
      <c r="AY218" s="16" t="s">
        <v>139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6" t="s">
        <v>90</v>
      </c>
      <c r="BK218" s="200">
        <f>ROUND(I218*H218,2)</f>
        <v>0</v>
      </c>
      <c r="BL218" s="16" t="s">
        <v>146</v>
      </c>
      <c r="BM218" s="199" t="s">
        <v>344</v>
      </c>
    </row>
    <row r="219" spans="1:65" s="13" customFormat="1">
      <c r="B219" s="201"/>
      <c r="C219" s="202"/>
      <c r="D219" s="203" t="s">
        <v>148</v>
      </c>
      <c r="E219" s="204" t="s">
        <v>1</v>
      </c>
      <c r="F219" s="205" t="s">
        <v>340</v>
      </c>
      <c r="G219" s="202"/>
      <c r="H219" s="206">
        <v>160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148</v>
      </c>
      <c r="AU219" s="212" t="s">
        <v>93</v>
      </c>
      <c r="AV219" s="13" t="s">
        <v>93</v>
      </c>
      <c r="AW219" s="13" t="s">
        <v>38</v>
      </c>
      <c r="AX219" s="13" t="s">
        <v>90</v>
      </c>
      <c r="AY219" s="212" t="s">
        <v>139</v>
      </c>
    </row>
    <row r="220" spans="1:65" s="12" customFormat="1" ht="20.85" customHeight="1">
      <c r="B220" s="172"/>
      <c r="C220" s="173"/>
      <c r="D220" s="174" t="s">
        <v>81</v>
      </c>
      <c r="E220" s="186" t="s">
        <v>345</v>
      </c>
      <c r="F220" s="186" t="s">
        <v>346</v>
      </c>
      <c r="G220" s="173"/>
      <c r="H220" s="173"/>
      <c r="I220" s="176"/>
      <c r="J220" s="187">
        <f>BK220</f>
        <v>0</v>
      </c>
      <c r="K220" s="173"/>
      <c r="L220" s="178"/>
      <c r="M220" s="179"/>
      <c r="N220" s="180"/>
      <c r="O220" s="180"/>
      <c r="P220" s="181">
        <f>SUM(P221:P228)</f>
        <v>0</v>
      </c>
      <c r="Q220" s="180"/>
      <c r="R220" s="181">
        <f>SUM(R221:R228)</f>
        <v>0</v>
      </c>
      <c r="S220" s="180"/>
      <c r="T220" s="182">
        <f>SUM(T221:T228)</f>
        <v>0</v>
      </c>
      <c r="AR220" s="183" t="s">
        <v>90</v>
      </c>
      <c r="AT220" s="184" t="s">
        <v>81</v>
      </c>
      <c r="AU220" s="184" t="s">
        <v>93</v>
      </c>
      <c r="AY220" s="183" t="s">
        <v>139</v>
      </c>
      <c r="BK220" s="185">
        <f>SUM(BK221:BK228)</f>
        <v>0</v>
      </c>
    </row>
    <row r="221" spans="1:65" s="2" customFormat="1" ht="16.5" customHeight="1">
      <c r="A221" s="34"/>
      <c r="B221" s="35"/>
      <c r="C221" s="188" t="s">
        <v>347</v>
      </c>
      <c r="D221" s="188" t="s">
        <v>141</v>
      </c>
      <c r="E221" s="189" t="s">
        <v>348</v>
      </c>
      <c r="F221" s="190" t="s">
        <v>349</v>
      </c>
      <c r="G221" s="191" t="s">
        <v>201</v>
      </c>
      <c r="H221" s="192">
        <v>210.6</v>
      </c>
      <c r="I221" s="193"/>
      <c r="J221" s="194">
        <f>ROUND(I221*H221,2)</f>
        <v>0</v>
      </c>
      <c r="K221" s="190" t="s">
        <v>338</v>
      </c>
      <c r="L221" s="39"/>
      <c r="M221" s="195" t="s">
        <v>1</v>
      </c>
      <c r="N221" s="196" t="s">
        <v>47</v>
      </c>
      <c r="O221" s="71"/>
      <c r="P221" s="197">
        <f>O221*H221</f>
        <v>0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9" t="s">
        <v>146</v>
      </c>
      <c r="AT221" s="199" t="s">
        <v>141</v>
      </c>
      <c r="AU221" s="199" t="s">
        <v>154</v>
      </c>
      <c r="AY221" s="16" t="s">
        <v>139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6" t="s">
        <v>90</v>
      </c>
      <c r="BK221" s="200">
        <f>ROUND(I221*H221,2)</f>
        <v>0</v>
      </c>
      <c r="BL221" s="16" t="s">
        <v>146</v>
      </c>
      <c r="BM221" s="199" t="s">
        <v>350</v>
      </c>
    </row>
    <row r="222" spans="1:65" s="13" customFormat="1">
      <c r="B222" s="201"/>
      <c r="C222" s="202"/>
      <c r="D222" s="203" t="s">
        <v>148</v>
      </c>
      <c r="E222" s="204" t="s">
        <v>1</v>
      </c>
      <c r="F222" s="205" t="s">
        <v>351</v>
      </c>
      <c r="G222" s="202"/>
      <c r="H222" s="206">
        <v>140.4</v>
      </c>
      <c r="I222" s="207"/>
      <c r="J222" s="202"/>
      <c r="K222" s="202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148</v>
      </c>
      <c r="AU222" s="212" t="s">
        <v>154</v>
      </c>
      <c r="AV222" s="13" t="s">
        <v>93</v>
      </c>
      <c r="AW222" s="13" t="s">
        <v>38</v>
      </c>
      <c r="AX222" s="13" t="s">
        <v>82</v>
      </c>
      <c r="AY222" s="212" t="s">
        <v>139</v>
      </c>
    </row>
    <row r="223" spans="1:65" s="13" customFormat="1">
      <c r="B223" s="201"/>
      <c r="C223" s="202"/>
      <c r="D223" s="203" t="s">
        <v>148</v>
      </c>
      <c r="E223" s="204" t="s">
        <v>1</v>
      </c>
      <c r="F223" s="205" t="s">
        <v>352</v>
      </c>
      <c r="G223" s="202"/>
      <c r="H223" s="206">
        <v>70.2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148</v>
      </c>
      <c r="AU223" s="212" t="s">
        <v>154</v>
      </c>
      <c r="AV223" s="13" t="s">
        <v>93</v>
      </c>
      <c r="AW223" s="13" t="s">
        <v>38</v>
      </c>
      <c r="AX223" s="13" t="s">
        <v>82</v>
      </c>
      <c r="AY223" s="212" t="s">
        <v>139</v>
      </c>
    </row>
    <row r="224" spans="1:65" s="14" customFormat="1">
      <c r="B224" s="213"/>
      <c r="C224" s="214"/>
      <c r="D224" s="203" t="s">
        <v>148</v>
      </c>
      <c r="E224" s="215" t="s">
        <v>1</v>
      </c>
      <c r="F224" s="216" t="s">
        <v>178</v>
      </c>
      <c r="G224" s="214"/>
      <c r="H224" s="217">
        <v>210.6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148</v>
      </c>
      <c r="AU224" s="223" t="s">
        <v>154</v>
      </c>
      <c r="AV224" s="14" t="s">
        <v>146</v>
      </c>
      <c r="AW224" s="14" t="s">
        <v>38</v>
      </c>
      <c r="AX224" s="14" t="s">
        <v>90</v>
      </c>
      <c r="AY224" s="223" t="s">
        <v>139</v>
      </c>
    </row>
    <row r="225" spans="1:65" s="2" customFormat="1" ht="16.5" customHeight="1">
      <c r="A225" s="34"/>
      <c r="B225" s="35"/>
      <c r="C225" s="188" t="s">
        <v>353</v>
      </c>
      <c r="D225" s="188" t="s">
        <v>141</v>
      </c>
      <c r="E225" s="189" t="s">
        <v>354</v>
      </c>
      <c r="F225" s="190" t="s">
        <v>355</v>
      </c>
      <c r="G225" s="191" t="s">
        <v>201</v>
      </c>
      <c r="H225" s="192">
        <v>210.6</v>
      </c>
      <c r="I225" s="193"/>
      <c r="J225" s="194">
        <f>ROUND(I225*H225,2)</f>
        <v>0</v>
      </c>
      <c r="K225" s="190" t="s">
        <v>338</v>
      </c>
      <c r="L225" s="39"/>
      <c r="M225" s="195" t="s">
        <v>1</v>
      </c>
      <c r="N225" s="196" t="s">
        <v>47</v>
      </c>
      <c r="O225" s="71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9" t="s">
        <v>146</v>
      </c>
      <c r="AT225" s="199" t="s">
        <v>141</v>
      </c>
      <c r="AU225" s="199" t="s">
        <v>154</v>
      </c>
      <c r="AY225" s="16" t="s">
        <v>139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6" t="s">
        <v>90</v>
      </c>
      <c r="BK225" s="200">
        <f>ROUND(I225*H225,2)</f>
        <v>0</v>
      </c>
      <c r="BL225" s="16" t="s">
        <v>146</v>
      </c>
      <c r="BM225" s="199" t="s">
        <v>356</v>
      </c>
    </row>
    <row r="226" spans="1:65" s="13" customFormat="1">
      <c r="B226" s="201"/>
      <c r="C226" s="202"/>
      <c r="D226" s="203" t="s">
        <v>148</v>
      </c>
      <c r="E226" s="204" t="s">
        <v>1</v>
      </c>
      <c r="F226" s="205" t="s">
        <v>357</v>
      </c>
      <c r="G226" s="202"/>
      <c r="H226" s="206">
        <v>210.6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148</v>
      </c>
      <c r="AU226" s="212" t="s">
        <v>154</v>
      </c>
      <c r="AV226" s="13" t="s">
        <v>93</v>
      </c>
      <c r="AW226" s="13" t="s">
        <v>38</v>
      </c>
      <c r="AX226" s="13" t="s">
        <v>90</v>
      </c>
      <c r="AY226" s="212" t="s">
        <v>139</v>
      </c>
    </row>
    <row r="227" spans="1:65" s="2" customFormat="1" ht="16.5" customHeight="1">
      <c r="A227" s="34"/>
      <c r="B227" s="35"/>
      <c r="C227" s="188" t="s">
        <v>358</v>
      </c>
      <c r="D227" s="188" t="s">
        <v>141</v>
      </c>
      <c r="E227" s="189" t="s">
        <v>359</v>
      </c>
      <c r="F227" s="190" t="s">
        <v>360</v>
      </c>
      <c r="G227" s="191" t="s">
        <v>201</v>
      </c>
      <c r="H227" s="192">
        <v>2106</v>
      </c>
      <c r="I227" s="193"/>
      <c r="J227" s="194">
        <f>ROUND(I227*H227,2)</f>
        <v>0</v>
      </c>
      <c r="K227" s="190" t="s">
        <v>338</v>
      </c>
      <c r="L227" s="39"/>
      <c r="M227" s="195" t="s">
        <v>1</v>
      </c>
      <c r="N227" s="196" t="s">
        <v>47</v>
      </c>
      <c r="O227" s="71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9" t="s">
        <v>146</v>
      </c>
      <c r="AT227" s="199" t="s">
        <v>141</v>
      </c>
      <c r="AU227" s="199" t="s">
        <v>154</v>
      </c>
      <c r="AY227" s="16" t="s">
        <v>139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6" t="s">
        <v>90</v>
      </c>
      <c r="BK227" s="200">
        <f>ROUND(I227*H227,2)</f>
        <v>0</v>
      </c>
      <c r="BL227" s="16" t="s">
        <v>146</v>
      </c>
      <c r="BM227" s="199" t="s">
        <v>361</v>
      </c>
    </row>
    <row r="228" spans="1:65" s="13" customFormat="1">
      <c r="B228" s="201"/>
      <c r="C228" s="202"/>
      <c r="D228" s="203" t="s">
        <v>148</v>
      </c>
      <c r="E228" s="204" t="s">
        <v>1</v>
      </c>
      <c r="F228" s="205" t="s">
        <v>362</v>
      </c>
      <c r="G228" s="202"/>
      <c r="H228" s="206">
        <v>2106</v>
      </c>
      <c r="I228" s="207"/>
      <c r="J228" s="202"/>
      <c r="K228" s="202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148</v>
      </c>
      <c r="AU228" s="212" t="s">
        <v>154</v>
      </c>
      <c r="AV228" s="13" t="s">
        <v>93</v>
      </c>
      <c r="AW228" s="13" t="s">
        <v>38</v>
      </c>
      <c r="AX228" s="13" t="s">
        <v>90</v>
      </c>
      <c r="AY228" s="212" t="s">
        <v>139</v>
      </c>
    </row>
    <row r="229" spans="1:65" s="12" customFormat="1" ht="22.95" customHeight="1">
      <c r="B229" s="172"/>
      <c r="C229" s="173"/>
      <c r="D229" s="174" t="s">
        <v>81</v>
      </c>
      <c r="E229" s="186" t="s">
        <v>363</v>
      </c>
      <c r="F229" s="186" t="s">
        <v>364</v>
      </c>
      <c r="G229" s="173"/>
      <c r="H229" s="173"/>
      <c r="I229" s="176"/>
      <c r="J229" s="187">
        <f>BK229</f>
        <v>0</v>
      </c>
      <c r="K229" s="173"/>
      <c r="L229" s="178"/>
      <c r="M229" s="179"/>
      <c r="N229" s="180"/>
      <c r="O229" s="180"/>
      <c r="P229" s="181">
        <f>SUM(P230:P233)</f>
        <v>0</v>
      </c>
      <c r="Q229" s="180"/>
      <c r="R229" s="181">
        <f>SUM(R230:R233)</f>
        <v>0</v>
      </c>
      <c r="S229" s="180"/>
      <c r="T229" s="182">
        <f>SUM(T230:T233)</f>
        <v>0</v>
      </c>
      <c r="AR229" s="183" t="s">
        <v>90</v>
      </c>
      <c r="AT229" s="184" t="s">
        <v>81</v>
      </c>
      <c r="AU229" s="184" t="s">
        <v>90</v>
      </c>
      <c r="AY229" s="183" t="s">
        <v>139</v>
      </c>
      <c r="BK229" s="185">
        <f>SUM(BK230:BK233)</f>
        <v>0</v>
      </c>
    </row>
    <row r="230" spans="1:65" s="2" customFormat="1" ht="24.15" customHeight="1">
      <c r="A230" s="34"/>
      <c r="B230" s="35"/>
      <c r="C230" s="188" t="s">
        <v>365</v>
      </c>
      <c r="D230" s="188" t="s">
        <v>141</v>
      </c>
      <c r="E230" s="189" t="s">
        <v>366</v>
      </c>
      <c r="F230" s="190" t="s">
        <v>367</v>
      </c>
      <c r="G230" s="191" t="s">
        <v>201</v>
      </c>
      <c r="H230" s="192">
        <v>140.4</v>
      </c>
      <c r="I230" s="193"/>
      <c r="J230" s="194">
        <f>ROUND(I230*H230,2)</f>
        <v>0</v>
      </c>
      <c r="K230" s="190" t="s">
        <v>145</v>
      </c>
      <c r="L230" s="39"/>
      <c r="M230" s="195" t="s">
        <v>1</v>
      </c>
      <c r="N230" s="196" t="s">
        <v>47</v>
      </c>
      <c r="O230" s="7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146</v>
      </c>
      <c r="AT230" s="199" t="s">
        <v>141</v>
      </c>
      <c r="AU230" s="199" t="s">
        <v>93</v>
      </c>
      <c r="AY230" s="16" t="s">
        <v>139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6" t="s">
        <v>90</v>
      </c>
      <c r="BK230" s="200">
        <f>ROUND(I230*H230,2)</f>
        <v>0</v>
      </c>
      <c r="BL230" s="16" t="s">
        <v>146</v>
      </c>
      <c r="BM230" s="199" t="s">
        <v>368</v>
      </c>
    </row>
    <row r="231" spans="1:65" s="13" customFormat="1">
      <c r="B231" s="201"/>
      <c r="C231" s="202"/>
      <c r="D231" s="203" t="s">
        <v>148</v>
      </c>
      <c r="E231" s="204" t="s">
        <v>1</v>
      </c>
      <c r="F231" s="205" t="s">
        <v>351</v>
      </c>
      <c r="G231" s="202"/>
      <c r="H231" s="206">
        <v>140.4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148</v>
      </c>
      <c r="AU231" s="212" t="s">
        <v>93</v>
      </c>
      <c r="AV231" s="13" t="s">
        <v>93</v>
      </c>
      <c r="AW231" s="13" t="s">
        <v>38</v>
      </c>
      <c r="AX231" s="13" t="s">
        <v>90</v>
      </c>
      <c r="AY231" s="212" t="s">
        <v>139</v>
      </c>
    </row>
    <row r="232" spans="1:65" s="2" customFormat="1" ht="24.15" customHeight="1">
      <c r="A232" s="34"/>
      <c r="B232" s="35"/>
      <c r="C232" s="188" t="s">
        <v>369</v>
      </c>
      <c r="D232" s="188" t="s">
        <v>141</v>
      </c>
      <c r="E232" s="189" t="s">
        <v>370</v>
      </c>
      <c r="F232" s="190" t="s">
        <v>371</v>
      </c>
      <c r="G232" s="191" t="s">
        <v>201</v>
      </c>
      <c r="H232" s="192">
        <v>70.2</v>
      </c>
      <c r="I232" s="193"/>
      <c r="J232" s="194">
        <f>ROUND(I232*H232,2)</f>
        <v>0</v>
      </c>
      <c r="K232" s="190" t="s">
        <v>145</v>
      </c>
      <c r="L232" s="39"/>
      <c r="M232" s="195" t="s">
        <v>1</v>
      </c>
      <c r="N232" s="196" t="s">
        <v>47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146</v>
      </c>
      <c r="AT232" s="199" t="s">
        <v>141</v>
      </c>
      <c r="AU232" s="199" t="s">
        <v>93</v>
      </c>
      <c r="AY232" s="16" t="s">
        <v>139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6" t="s">
        <v>90</v>
      </c>
      <c r="BK232" s="200">
        <f>ROUND(I232*H232,2)</f>
        <v>0</v>
      </c>
      <c r="BL232" s="16" t="s">
        <v>146</v>
      </c>
      <c r="BM232" s="199" t="s">
        <v>372</v>
      </c>
    </row>
    <row r="233" spans="1:65" s="13" customFormat="1">
      <c r="B233" s="201"/>
      <c r="C233" s="202"/>
      <c r="D233" s="203" t="s">
        <v>148</v>
      </c>
      <c r="E233" s="204" t="s">
        <v>1</v>
      </c>
      <c r="F233" s="205" t="s">
        <v>373</v>
      </c>
      <c r="G233" s="202"/>
      <c r="H233" s="206">
        <v>70.2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148</v>
      </c>
      <c r="AU233" s="212" t="s">
        <v>93</v>
      </c>
      <c r="AV233" s="13" t="s">
        <v>93</v>
      </c>
      <c r="AW233" s="13" t="s">
        <v>38</v>
      </c>
      <c r="AX233" s="13" t="s">
        <v>90</v>
      </c>
      <c r="AY233" s="212" t="s">
        <v>139</v>
      </c>
    </row>
    <row r="234" spans="1:65" s="12" customFormat="1" ht="22.95" customHeight="1">
      <c r="B234" s="172"/>
      <c r="C234" s="173"/>
      <c r="D234" s="174" t="s">
        <v>81</v>
      </c>
      <c r="E234" s="186" t="s">
        <v>374</v>
      </c>
      <c r="F234" s="186" t="s">
        <v>346</v>
      </c>
      <c r="G234" s="173"/>
      <c r="H234" s="173"/>
      <c r="I234" s="176"/>
      <c r="J234" s="187">
        <f>BK234</f>
        <v>0</v>
      </c>
      <c r="K234" s="173"/>
      <c r="L234" s="178"/>
      <c r="M234" s="179"/>
      <c r="N234" s="180"/>
      <c r="O234" s="180"/>
      <c r="P234" s="181">
        <f>P235</f>
        <v>0</v>
      </c>
      <c r="Q234" s="180"/>
      <c r="R234" s="181">
        <f>R235</f>
        <v>0</v>
      </c>
      <c r="S234" s="180"/>
      <c r="T234" s="182">
        <f>T235</f>
        <v>0</v>
      </c>
      <c r="AR234" s="183" t="s">
        <v>90</v>
      </c>
      <c r="AT234" s="184" t="s">
        <v>81</v>
      </c>
      <c r="AU234" s="184" t="s">
        <v>90</v>
      </c>
      <c r="AY234" s="183" t="s">
        <v>139</v>
      </c>
      <c r="BK234" s="185">
        <f>BK235</f>
        <v>0</v>
      </c>
    </row>
    <row r="235" spans="1:65" s="2" customFormat="1" ht="16.5" customHeight="1">
      <c r="A235" s="34"/>
      <c r="B235" s="35"/>
      <c r="C235" s="188" t="s">
        <v>375</v>
      </c>
      <c r="D235" s="188" t="s">
        <v>141</v>
      </c>
      <c r="E235" s="189" t="s">
        <v>376</v>
      </c>
      <c r="F235" s="190" t="s">
        <v>377</v>
      </c>
      <c r="G235" s="191" t="s">
        <v>201</v>
      </c>
      <c r="H235" s="192">
        <v>713.00199999999995</v>
      </c>
      <c r="I235" s="193"/>
      <c r="J235" s="194">
        <f>ROUND(I235*H235,2)</f>
        <v>0</v>
      </c>
      <c r="K235" s="190" t="s">
        <v>145</v>
      </c>
      <c r="L235" s="39"/>
      <c r="M235" s="195" t="s">
        <v>1</v>
      </c>
      <c r="N235" s="196" t="s">
        <v>47</v>
      </c>
      <c r="O235" s="71"/>
      <c r="P235" s="197">
        <f>O235*H235</f>
        <v>0</v>
      </c>
      <c r="Q235" s="197">
        <v>0</v>
      </c>
      <c r="R235" s="197">
        <f>Q235*H235</f>
        <v>0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146</v>
      </c>
      <c r="AT235" s="199" t="s">
        <v>141</v>
      </c>
      <c r="AU235" s="199" t="s">
        <v>93</v>
      </c>
      <c r="AY235" s="16" t="s">
        <v>139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6" t="s">
        <v>90</v>
      </c>
      <c r="BK235" s="200">
        <f>ROUND(I235*H235,2)</f>
        <v>0</v>
      </c>
      <c r="BL235" s="16" t="s">
        <v>146</v>
      </c>
      <c r="BM235" s="199" t="s">
        <v>378</v>
      </c>
    </row>
    <row r="236" spans="1:65" s="12" customFormat="1" ht="25.95" customHeight="1">
      <c r="B236" s="172"/>
      <c r="C236" s="173"/>
      <c r="D236" s="174" t="s">
        <v>81</v>
      </c>
      <c r="E236" s="175" t="s">
        <v>379</v>
      </c>
      <c r="F236" s="175" t="s">
        <v>380</v>
      </c>
      <c r="G236" s="173"/>
      <c r="H236" s="173"/>
      <c r="I236" s="176"/>
      <c r="J236" s="177">
        <f>BK236</f>
        <v>0</v>
      </c>
      <c r="K236" s="173"/>
      <c r="L236" s="178"/>
      <c r="M236" s="179"/>
      <c r="N236" s="180"/>
      <c r="O236" s="180"/>
      <c r="P236" s="181">
        <f>P237</f>
        <v>0</v>
      </c>
      <c r="Q236" s="180"/>
      <c r="R236" s="181">
        <f>R237</f>
        <v>5.4099999999999999E-3</v>
      </c>
      <c r="S236" s="180"/>
      <c r="T236" s="182">
        <f>T237</f>
        <v>0</v>
      </c>
      <c r="AR236" s="183" t="s">
        <v>93</v>
      </c>
      <c r="AT236" s="184" t="s">
        <v>81</v>
      </c>
      <c r="AU236" s="184" t="s">
        <v>82</v>
      </c>
      <c r="AY236" s="183" t="s">
        <v>139</v>
      </c>
      <c r="BK236" s="185">
        <f>BK237</f>
        <v>0</v>
      </c>
    </row>
    <row r="237" spans="1:65" s="12" customFormat="1" ht="22.95" customHeight="1">
      <c r="B237" s="172"/>
      <c r="C237" s="173"/>
      <c r="D237" s="174" t="s">
        <v>81</v>
      </c>
      <c r="E237" s="186" t="s">
        <v>381</v>
      </c>
      <c r="F237" s="186" t="s">
        <v>382</v>
      </c>
      <c r="G237" s="173"/>
      <c r="H237" s="173"/>
      <c r="I237" s="176"/>
      <c r="J237" s="187">
        <f>BK237</f>
        <v>0</v>
      </c>
      <c r="K237" s="173"/>
      <c r="L237" s="178"/>
      <c r="M237" s="179"/>
      <c r="N237" s="180"/>
      <c r="O237" s="180"/>
      <c r="P237" s="181">
        <f>SUM(P238:P241)</f>
        <v>0</v>
      </c>
      <c r="Q237" s="180"/>
      <c r="R237" s="181">
        <f>SUM(R238:R241)</f>
        <v>5.4099999999999999E-3</v>
      </c>
      <c r="S237" s="180"/>
      <c r="T237" s="182">
        <f>SUM(T238:T241)</f>
        <v>0</v>
      </c>
      <c r="AR237" s="183" t="s">
        <v>93</v>
      </c>
      <c r="AT237" s="184" t="s">
        <v>81</v>
      </c>
      <c r="AU237" s="184" t="s">
        <v>90</v>
      </c>
      <c r="AY237" s="183" t="s">
        <v>139</v>
      </c>
      <c r="BK237" s="185">
        <f>SUM(BK238:BK241)</f>
        <v>0</v>
      </c>
    </row>
    <row r="238" spans="1:65" s="2" customFormat="1" ht="16.5" customHeight="1">
      <c r="A238" s="34"/>
      <c r="B238" s="35"/>
      <c r="C238" s="188" t="s">
        <v>383</v>
      </c>
      <c r="D238" s="188" t="s">
        <v>141</v>
      </c>
      <c r="E238" s="189" t="s">
        <v>384</v>
      </c>
      <c r="F238" s="190" t="s">
        <v>385</v>
      </c>
      <c r="G238" s="191" t="s">
        <v>272</v>
      </c>
      <c r="H238" s="192">
        <v>1</v>
      </c>
      <c r="I238" s="193"/>
      <c r="J238" s="194">
        <f>ROUND(I238*H238,2)</f>
        <v>0</v>
      </c>
      <c r="K238" s="190" t="s">
        <v>145</v>
      </c>
      <c r="L238" s="39"/>
      <c r="M238" s="195" t="s">
        <v>1</v>
      </c>
      <c r="N238" s="196" t="s">
        <v>47</v>
      </c>
      <c r="O238" s="71"/>
      <c r="P238" s="197">
        <f>O238*H238</f>
        <v>0</v>
      </c>
      <c r="Q238" s="197">
        <v>4.0999999999999999E-4</v>
      </c>
      <c r="R238" s="197">
        <f>Q238*H238</f>
        <v>4.0999999999999999E-4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223</v>
      </c>
      <c r="AT238" s="199" t="s">
        <v>141</v>
      </c>
      <c r="AU238" s="199" t="s">
        <v>93</v>
      </c>
      <c r="AY238" s="16" t="s">
        <v>139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6" t="s">
        <v>90</v>
      </c>
      <c r="BK238" s="200">
        <f>ROUND(I238*H238,2)</f>
        <v>0</v>
      </c>
      <c r="BL238" s="16" t="s">
        <v>223</v>
      </c>
      <c r="BM238" s="199" t="s">
        <v>386</v>
      </c>
    </row>
    <row r="239" spans="1:65" s="13" customFormat="1">
      <c r="B239" s="201"/>
      <c r="C239" s="202"/>
      <c r="D239" s="203" t="s">
        <v>148</v>
      </c>
      <c r="E239" s="204" t="s">
        <v>1</v>
      </c>
      <c r="F239" s="205" t="s">
        <v>387</v>
      </c>
      <c r="G239" s="202"/>
      <c r="H239" s="206">
        <v>1</v>
      </c>
      <c r="I239" s="207"/>
      <c r="J239" s="202"/>
      <c r="K239" s="202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148</v>
      </c>
      <c r="AU239" s="212" t="s">
        <v>93</v>
      </c>
      <c r="AV239" s="13" t="s">
        <v>93</v>
      </c>
      <c r="AW239" s="13" t="s">
        <v>38</v>
      </c>
      <c r="AX239" s="13" t="s">
        <v>90</v>
      </c>
      <c r="AY239" s="212" t="s">
        <v>139</v>
      </c>
    </row>
    <row r="240" spans="1:65" s="2" customFormat="1" ht="16.5" customHeight="1">
      <c r="A240" s="34"/>
      <c r="B240" s="35"/>
      <c r="C240" s="224" t="s">
        <v>388</v>
      </c>
      <c r="D240" s="224" t="s">
        <v>214</v>
      </c>
      <c r="E240" s="225" t="s">
        <v>389</v>
      </c>
      <c r="F240" s="226" t="s">
        <v>390</v>
      </c>
      <c r="G240" s="227" t="s">
        <v>391</v>
      </c>
      <c r="H240" s="228">
        <v>5</v>
      </c>
      <c r="I240" s="229"/>
      <c r="J240" s="230">
        <f>ROUND(I240*H240,2)</f>
        <v>0</v>
      </c>
      <c r="K240" s="226" t="s">
        <v>145</v>
      </c>
      <c r="L240" s="231"/>
      <c r="M240" s="232" t="s">
        <v>1</v>
      </c>
      <c r="N240" s="233" t="s">
        <v>47</v>
      </c>
      <c r="O240" s="71"/>
      <c r="P240" s="197">
        <f>O240*H240</f>
        <v>0</v>
      </c>
      <c r="Q240" s="197">
        <v>1E-3</v>
      </c>
      <c r="R240" s="197">
        <f>Q240*H240</f>
        <v>5.0000000000000001E-3</v>
      </c>
      <c r="S240" s="197">
        <v>0</v>
      </c>
      <c r="T240" s="19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9" t="s">
        <v>304</v>
      </c>
      <c r="AT240" s="199" t="s">
        <v>214</v>
      </c>
      <c r="AU240" s="199" t="s">
        <v>93</v>
      </c>
      <c r="AY240" s="16" t="s">
        <v>139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6" t="s">
        <v>90</v>
      </c>
      <c r="BK240" s="200">
        <f>ROUND(I240*H240,2)</f>
        <v>0</v>
      </c>
      <c r="BL240" s="16" t="s">
        <v>223</v>
      </c>
      <c r="BM240" s="199" t="s">
        <v>392</v>
      </c>
    </row>
    <row r="241" spans="1:51" s="13" customFormat="1">
      <c r="B241" s="201"/>
      <c r="C241" s="202"/>
      <c r="D241" s="203" t="s">
        <v>148</v>
      </c>
      <c r="E241" s="204" t="s">
        <v>1</v>
      </c>
      <c r="F241" s="205" t="s">
        <v>393</v>
      </c>
      <c r="G241" s="202"/>
      <c r="H241" s="206">
        <v>5</v>
      </c>
      <c r="I241" s="207"/>
      <c r="J241" s="202"/>
      <c r="K241" s="202"/>
      <c r="L241" s="208"/>
      <c r="M241" s="234"/>
      <c r="N241" s="235"/>
      <c r="O241" s="235"/>
      <c r="P241" s="235"/>
      <c r="Q241" s="235"/>
      <c r="R241" s="235"/>
      <c r="S241" s="235"/>
      <c r="T241" s="236"/>
      <c r="AT241" s="212" t="s">
        <v>148</v>
      </c>
      <c r="AU241" s="212" t="s">
        <v>93</v>
      </c>
      <c r="AV241" s="13" t="s">
        <v>93</v>
      </c>
      <c r="AW241" s="13" t="s">
        <v>38</v>
      </c>
      <c r="AX241" s="13" t="s">
        <v>90</v>
      </c>
      <c r="AY241" s="212" t="s">
        <v>139</v>
      </c>
    </row>
    <row r="242" spans="1:51" s="2" customFormat="1" ht="6.9" customHeight="1">
      <c r="A242" s="34"/>
      <c r="B242" s="54"/>
      <c r="C242" s="55"/>
      <c r="D242" s="55"/>
      <c r="E242" s="55"/>
      <c r="F242" s="55"/>
      <c r="G242" s="55"/>
      <c r="H242" s="55"/>
      <c r="I242" s="55"/>
      <c r="J242" s="55"/>
      <c r="K242" s="55"/>
      <c r="L242" s="39"/>
      <c r="M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</row>
  </sheetData>
  <sheetProtection password="CCA7" sheet="1" objects="1" scenarios="1" formatColumns="0" formatRows="0" autoFilter="0"/>
  <autoFilter ref="C127:K241"/>
  <mergeCells count="9">
    <mergeCell ref="E86:H86"/>
    <mergeCell ref="E118:H118"/>
    <mergeCell ref="E120:H120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54"/>
  <sheetViews>
    <sheetView showGridLines="0" workbookViewId="0">
      <selection activeCell="E1" sqref="E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96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93</v>
      </c>
    </row>
    <row r="4" spans="1:46" s="1" customFormat="1" ht="24.9" customHeight="1">
      <c r="B4" s="19"/>
      <c r="D4" s="110" t="s">
        <v>101</v>
      </c>
      <c r="L4" s="19"/>
      <c r="M4" s="111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34" t="str">
        <f>'Rekapitulace stavby'!K6</f>
        <v>BŘECLAV – Charvátská Nová Ves, lokalita ul. Palackého, dopravní a technická infrastruktura</v>
      </c>
      <c r="F7" s="335"/>
      <c r="G7" s="335"/>
      <c r="H7" s="335"/>
      <c r="L7" s="19"/>
    </row>
    <row r="8" spans="1:46" s="2" customFormat="1" ht="12" customHeight="1">
      <c r="A8" s="34"/>
      <c r="B8" s="39"/>
      <c r="C8" s="34"/>
      <c r="D8" s="112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36" t="s">
        <v>394</v>
      </c>
      <c r="F9" s="337"/>
      <c r="G9" s="337"/>
      <c r="H9" s="33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97</v>
      </c>
      <c r="G11" s="34"/>
      <c r="H11" s="34"/>
      <c r="I11" s="112" t="s">
        <v>20</v>
      </c>
      <c r="J11" s="113" t="s">
        <v>395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13" t="s">
        <v>23</v>
      </c>
      <c r="G12" s="34"/>
      <c r="H12" s="34"/>
      <c r="I12" s="112" t="s">
        <v>24</v>
      </c>
      <c r="J12" s="114" t="str">
        <f>'Rekapitulace stavby'!AN8</f>
        <v>16. 5. 2023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>
      <c r="A13" s="34"/>
      <c r="B13" s="39"/>
      <c r="C13" s="34"/>
      <c r="D13" s="115" t="s">
        <v>26</v>
      </c>
      <c r="E13" s="34"/>
      <c r="F13" s="116" t="s">
        <v>27</v>
      </c>
      <c r="G13" s="34"/>
      <c r="H13" s="34"/>
      <c r="I13" s="115" t="s">
        <v>28</v>
      </c>
      <c r="J13" s="116" t="s">
        <v>105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30</v>
      </c>
      <c r="E14" s="34"/>
      <c r="F14" s="34"/>
      <c r="G14" s="34"/>
      <c r="H14" s="34"/>
      <c r="I14" s="112" t="s">
        <v>31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32</v>
      </c>
      <c r="F15" s="34"/>
      <c r="G15" s="34"/>
      <c r="H15" s="34"/>
      <c r="I15" s="112" t="s">
        <v>33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34</v>
      </c>
      <c r="E17" s="34"/>
      <c r="F17" s="34"/>
      <c r="G17" s="34"/>
      <c r="H17" s="34"/>
      <c r="I17" s="112" t="s">
        <v>31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38" t="str">
        <f>'Rekapitulace stavby'!E14</f>
        <v>Vyplň údaj</v>
      </c>
      <c r="F18" s="339"/>
      <c r="G18" s="339"/>
      <c r="H18" s="339"/>
      <c r="I18" s="112" t="s">
        <v>33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36</v>
      </c>
      <c r="E20" s="34"/>
      <c r="F20" s="34"/>
      <c r="G20" s="34"/>
      <c r="H20" s="34"/>
      <c r="I20" s="112" t="s">
        <v>31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37</v>
      </c>
      <c r="F21" s="34"/>
      <c r="G21" s="34"/>
      <c r="H21" s="34"/>
      <c r="I21" s="112" t="s">
        <v>33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39</v>
      </c>
      <c r="E23" s="34"/>
      <c r="F23" s="34"/>
      <c r="G23" s="34"/>
      <c r="H23" s="34"/>
      <c r="I23" s="112" t="s">
        <v>31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40</v>
      </c>
      <c r="F24" s="34"/>
      <c r="G24" s="34"/>
      <c r="H24" s="34"/>
      <c r="I24" s="112" t="s">
        <v>33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41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7"/>
      <c r="B27" s="118"/>
      <c r="C27" s="117"/>
      <c r="D27" s="117"/>
      <c r="E27" s="340" t="s">
        <v>1</v>
      </c>
      <c r="F27" s="340"/>
      <c r="G27" s="340"/>
      <c r="H27" s="340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1" t="s">
        <v>42</v>
      </c>
      <c r="E30" s="34"/>
      <c r="F30" s="34"/>
      <c r="G30" s="34"/>
      <c r="H30" s="34"/>
      <c r="I30" s="34"/>
      <c r="J30" s="122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3" t="s">
        <v>44</v>
      </c>
      <c r="G32" s="34"/>
      <c r="H32" s="34"/>
      <c r="I32" s="123" t="s">
        <v>43</v>
      </c>
      <c r="J32" s="123" t="s">
        <v>45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4" t="s">
        <v>46</v>
      </c>
      <c r="E33" s="112" t="s">
        <v>47</v>
      </c>
      <c r="F33" s="125">
        <f>ROUND((SUM(BE128:BE353)),  2)</f>
        <v>0</v>
      </c>
      <c r="G33" s="34"/>
      <c r="H33" s="34"/>
      <c r="I33" s="126">
        <v>0.21</v>
      </c>
      <c r="J33" s="125">
        <f>ROUND(((SUM(BE128:BE353))*I33),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2" t="s">
        <v>48</v>
      </c>
      <c r="F34" s="125">
        <f>ROUND((SUM(BF128:BF353)),  2)</f>
        <v>0</v>
      </c>
      <c r="G34" s="34"/>
      <c r="H34" s="34"/>
      <c r="I34" s="126">
        <v>0.15</v>
      </c>
      <c r="J34" s="125">
        <f>ROUND(((SUM(BF128:BF353))*I34),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2" t="s">
        <v>49</v>
      </c>
      <c r="F35" s="125">
        <f>ROUND((SUM(BG128:BG353)),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2" t="s">
        <v>50</v>
      </c>
      <c r="F36" s="125">
        <f>ROUND((SUM(BH128:BH353)),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51</v>
      </c>
      <c r="F37" s="125">
        <f>ROUND((SUM(BI128:BI353)),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2" customFormat="1" ht="14.4" customHeight="1">
      <c r="B49" s="51"/>
      <c r="D49" s="134" t="s">
        <v>55</v>
      </c>
      <c r="E49" s="135"/>
      <c r="F49" s="135"/>
      <c r="G49" s="134" t="s">
        <v>56</v>
      </c>
      <c r="H49" s="135"/>
      <c r="I49" s="135"/>
      <c r="J49" s="135"/>
      <c r="K49" s="135"/>
      <c r="L49" s="51"/>
    </row>
    <row r="50" spans="1:31">
      <c r="B50" s="19"/>
      <c r="L50" s="1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 s="2" customFormat="1" ht="13.2">
      <c r="A60" s="34"/>
      <c r="B60" s="39"/>
      <c r="C60" s="34"/>
      <c r="D60" s="136" t="s">
        <v>57</v>
      </c>
      <c r="E60" s="137"/>
      <c r="F60" s="138" t="s">
        <v>58</v>
      </c>
      <c r="G60" s="136" t="s">
        <v>57</v>
      </c>
      <c r="H60" s="137"/>
      <c r="I60" s="137"/>
      <c r="J60" s="139" t="s">
        <v>58</v>
      </c>
      <c r="K60" s="137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>
      <c r="B61" s="19"/>
      <c r="L61" s="19"/>
    </row>
    <row r="62" spans="1:31">
      <c r="B62" s="19"/>
      <c r="L62" s="19"/>
    </row>
    <row r="63" spans="1:31">
      <c r="B63" s="19"/>
      <c r="L63" s="19"/>
    </row>
    <row r="64" spans="1:31" s="2" customFormat="1" ht="13.2">
      <c r="A64" s="34"/>
      <c r="B64" s="39"/>
      <c r="C64" s="34"/>
      <c r="D64" s="134" t="s">
        <v>59</v>
      </c>
      <c r="E64" s="140"/>
      <c r="F64" s="140"/>
      <c r="G64" s="134" t="s">
        <v>60</v>
      </c>
      <c r="H64" s="140"/>
      <c r="I64" s="140"/>
      <c r="J64" s="140"/>
      <c r="K64" s="140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>
      <c r="B65" s="19"/>
      <c r="L65" s="1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 s="2" customFormat="1" ht="13.2">
      <c r="A75" s="34"/>
      <c r="B75" s="39"/>
      <c r="C75" s="34"/>
      <c r="D75" s="136" t="s">
        <v>57</v>
      </c>
      <c r="E75" s="137"/>
      <c r="F75" s="138" t="s">
        <v>58</v>
      </c>
      <c r="G75" s="136" t="s">
        <v>57</v>
      </c>
      <c r="H75" s="137"/>
      <c r="I75" s="137"/>
      <c r="J75" s="139" t="s">
        <v>58</v>
      </c>
      <c r="K75" s="137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" customHeight="1">
      <c r="A76" s="34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" customHeight="1">
      <c r="A80" s="34"/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47" s="2" customFormat="1" ht="24.9" customHeight="1">
      <c r="A81" s="34"/>
      <c r="B81" s="35"/>
      <c r="C81" s="22" t="s">
        <v>106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12" customHeight="1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6.5" customHeight="1">
      <c r="A84" s="34"/>
      <c r="B84" s="35"/>
      <c r="C84" s="36"/>
      <c r="D84" s="36"/>
      <c r="E84" s="332" t="str">
        <f>E7</f>
        <v>BŘECLAV – Charvátská Nová Ves, lokalita ul. Palackého, dopravní a technická infrastruktura</v>
      </c>
      <c r="F84" s="333"/>
      <c r="G84" s="333"/>
      <c r="H84" s="333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2" customHeight="1">
      <c r="A85" s="34"/>
      <c r="B85" s="35"/>
      <c r="C85" s="28" t="s">
        <v>102</v>
      </c>
      <c r="D85" s="36"/>
      <c r="E85" s="36"/>
      <c r="F85" s="36"/>
      <c r="G85" s="36"/>
      <c r="H85" s="36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6.5" customHeight="1">
      <c r="A86" s="34"/>
      <c r="B86" s="35"/>
      <c r="C86" s="36"/>
      <c r="D86" s="36"/>
      <c r="E86" s="301" t="str">
        <f>E9</f>
        <v>SO 302 - Vodovod</v>
      </c>
      <c r="F86" s="331"/>
      <c r="G86" s="331"/>
      <c r="H86" s="331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6.9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12" customHeight="1">
      <c r="A88" s="34"/>
      <c r="B88" s="35"/>
      <c r="C88" s="28" t="s">
        <v>22</v>
      </c>
      <c r="D88" s="36"/>
      <c r="E88" s="36"/>
      <c r="F88" s="26" t="str">
        <f>F12</f>
        <v>Břeclav</v>
      </c>
      <c r="G88" s="36"/>
      <c r="H88" s="36"/>
      <c r="I88" s="28" t="s">
        <v>24</v>
      </c>
      <c r="J88" s="66" t="str">
        <f>IF(J12="","",J12)</f>
        <v>16. 5. 2023</v>
      </c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6.9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40.200000000000003" customHeight="1">
      <c r="A90" s="34"/>
      <c r="B90" s="35"/>
      <c r="C90" s="28" t="s">
        <v>30</v>
      </c>
      <c r="D90" s="36"/>
      <c r="E90" s="36"/>
      <c r="F90" s="26" t="str">
        <f>E15</f>
        <v>Město Břeclav</v>
      </c>
      <c r="G90" s="36"/>
      <c r="H90" s="36"/>
      <c r="I90" s="28" t="s">
        <v>36</v>
      </c>
      <c r="J90" s="32" t="str">
        <f>E21</f>
        <v xml:space="preserve">Projekce inženýrských sítí s.r.o.- Jiří Třináctý, 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200000000000003" customHeight="1">
      <c r="A91" s="34"/>
      <c r="B91" s="35"/>
      <c r="C91" s="28" t="s">
        <v>34</v>
      </c>
      <c r="D91" s="36"/>
      <c r="E91" s="36"/>
      <c r="F91" s="26" t="str">
        <f>IF(E18="","",E18)</f>
        <v>Vyplň údaj</v>
      </c>
      <c r="G91" s="36"/>
      <c r="H91" s="36"/>
      <c r="I91" s="28" t="s">
        <v>39</v>
      </c>
      <c r="J91" s="32" t="str">
        <f>E24</f>
        <v>Projekce inženýrských sítí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29.25" customHeight="1">
      <c r="A93" s="34"/>
      <c r="B93" s="35"/>
      <c r="C93" s="145" t="s">
        <v>107</v>
      </c>
      <c r="D93" s="146"/>
      <c r="E93" s="146"/>
      <c r="F93" s="146"/>
      <c r="G93" s="146"/>
      <c r="H93" s="146"/>
      <c r="I93" s="146"/>
      <c r="J93" s="147" t="s">
        <v>108</v>
      </c>
      <c r="K93" s="14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22.95" customHeight="1">
      <c r="A95" s="34"/>
      <c r="B95" s="35"/>
      <c r="C95" s="148" t="s">
        <v>109</v>
      </c>
      <c r="D95" s="36"/>
      <c r="E95" s="36"/>
      <c r="F95" s="36"/>
      <c r="G95" s="36"/>
      <c r="H95" s="36"/>
      <c r="I95" s="36"/>
      <c r="J95" s="84">
        <f>J128</f>
        <v>0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U95" s="16" t="s">
        <v>110</v>
      </c>
    </row>
    <row r="96" spans="1:47" s="9" customFormat="1" ht="24.9" customHeight="1">
      <c r="B96" s="149"/>
      <c r="C96" s="150"/>
      <c r="D96" s="151" t="s">
        <v>111</v>
      </c>
      <c r="E96" s="152"/>
      <c r="F96" s="152"/>
      <c r="G96" s="152"/>
      <c r="H96" s="152"/>
      <c r="I96" s="152"/>
      <c r="J96" s="153">
        <f>J129</f>
        <v>0</v>
      </c>
      <c r="K96" s="150"/>
      <c r="L96" s="154"/>
    </row>
    <row r="97" spans="1:31" s="10" customFormat="1" ht="19.95" customHeight="1">
      <c r="B97" s="155"/>
      <c r="C97" s="156"/>
      <c r="D97" s="157" t="s">
        <v>112</v>
      </c>
      <c r="E97" s="158"/>
      <c r="F97" s="158"/>
      <c r="G97" s="158"/>
      <c r="H97" s="158"/>
      <c r="I97" s="158"/>
      <c r="J97" s="159">
        <f>J130</f>
        <v>0</v>
      </c>
      <c r="K97" s="156"/>
      <c r="L97" s="160"/>
    </row>
    <row r="98" spans="1:31" s="10" customFormat="1" ht="19.95" customHeight="1">
      <c r="B98" s="155"/>
      <c r="C98" s="156"/>
      <c r="D98" s="157" t="s">
        <v>114</v>
      </c>
      <c r="E98" s="158"/>
      <c r="F98" s="158"/>
      <c r="G98" s="158"/>
      <c r="H98" s="158"/>
      <c r="I98" s="158"/>
      <c r="J98" s="159">
        <f>J179</f>
        <v>0</v>
      </c>
      <c r="K98" s="156"/>
      <c r="L98" s="160"/>
    </row>
    <row r="99" spans="1:31" s="10" customFormat="1" ht="19.95" customHeight="1">
      <c r="B99" s="155"/>
      <c r="C99" s="156"/>
      <c r="D99" s="157" t="s">
        <v>115</v>
      </c>
      <c r="E99" s="158"/>
      <c r="F99" s="158"/>
      <c r="G99" s="158"/>
      <c r="H99" s="158"/>
      <c r="I99" s="158"/>
      <c r="J99" s="159">
        <f>J183</f>
        <v>0</v>
      </c>
      <c r="K99" s="156"/>
      <c r="L99" s="160"/>
    </row>
    <row r="100" spans="1:31" s="10" customFormat="1" ht="19.95" customHeight="1">
      <c r="B100" s="155"/>
      <c r="C100" s="156"/>
      <c r="D100" s="157" t="s">
        <v>116</v>
      </c>
      <c r="E100" s="158"/>
      <c r="F100" s="158"/>
      <c r="G100" s="158"/>
      <c r="H100" s="158"/>
      <c r="I100" s="158"/>
      <c r="J100" s="159">
        <f>J202</f>
        <v>0</v>
      </c>
      <c r="K100" s="156"/>
      <c r="L100" s="160"/>
    </row>
    <row r="101" spans="1:31" s="10" customFormat="1" ht="19.95" customHeight="1">
      <c r="B101" s="155"/>
      <c r="C101" s="156"/>
      <c r="D101" s="157" t="s">
        <v>117</v>
      </c>
      <c r="E101" s="158"/>
      <c r="F101" s="158"/>
      <c r="G101" s="158"/>
      <c r="H101" s="158"/>
      <c r="I101" s="158"/>
      <c r="J101" s="159">
        <f>J213</f>
        <v>0</v>
      </c>
      <c r="K101" s="156"/>
      <c r="L101" s="160"/>
    </row>
    <row r="102" spans="1:31" s="10" customFormat="1" ht="19.95" customHeight="1">
      <c r="B102" s="155"/>
      <c r="C102" s="156"/>
      <c r="D102" s="157" t="s">
        <v>118</v>
      </c>
      <c r="E102" s="158"/>
      <c r="F102" s="158"/>
      <c r="G102" s="158"/>
      <c r="H102" s="158"/>
      <c r="I102" s="158"/>
      <c r="J102" s="159">
        <f>J316</f>
        <v>0</v>
      </c>
      <c r="K102" s="156"/>
      <c r="L102" s="160"/>
    </row>
    <row r="103" spans="1:31" s="10" customFormat="1" ht="14.85" customHeight="1">
      <c r="B103" s="155"/>
      <c r="C103" s="156"/>
      <c r="D103" s="157" t="s">
        <v>119</v>
      </c>
      <c r="E103" s="158"/>
      <c r="F103" s="158"/>
      <c r="G103" s="158"/>
      <c r="H103" s="158"/>
      <c r="I103" s="158"/>
      <c r="J103" s="159">
        <f>J329</f>
        <v>0</v>
      </c>
      <c r="K103" s="156"/>
      <c r="L103" s="160"/>
    </row>
    <row r="104" spans="1:31" s="10" customFormat="1" ht="19.95" customHeight="1">
      <c r="B104" s="155"/>
      <c r="C104" s="156"/>
      <c r="D104" s="157" t="s">
        <v>120</v>
      </c>
      <c r="E104" s="158"/>
      <c r="F104" s="158"/>
      <c r="G104" s="158"/>
      <c r="H104" s="158"/>
      <c r="I104" s="158"/>
      <c r="J104" s="159">
        <f>J338</f>
        <v>0</v>
      </c>
      <c r="K104" s="156"/>
      <c r="L104" s="160"/>
    </row>
    <row r="105" spans="1:31" s="10" customFormat="1" ht="19.95" customHeight="1">
      <c r="B105" s="155"/>
      <c r="C105" s="156"/>
      <c r="D105" s="157" t="s">
        <v>121</v>
      </c>
      <c r="E105" s="158"/>
      <c r="F105" s="158"/>
      <c r="G105" s="158"/>
      <c r="H105" s="158"/>
      <c r="I105" s="158"/>
      <c r="J105" s="159">
        <f>J343</f>
        <v>0</v>
      </c>
      <c r="K105" s="156"/>
      <c r="L105" s="160"/>
    </row>
    <row r="106" spans="1:31" s="9" customFormat="1" ht="24.9" customHeight="1">
      <c r="B106" s="149"/>
      <c r="C106" s="150"/>
      <c r="D106" s="151" t="s">
        <v>396</v>
      </c>
      <c r="E106" s="152"/>
      <c r="F106" s="152"/>
      <c r="G106" s="152"/>
      <c r="H106" s="152"/>
      <c r="I106" s="152"/>
      <c r="J106" s="153">
        <f>J345</f>
        <v>0</v>
      </c>
      <c r="K106" s="150"/>
      <c r="L106" s="154"/>
    </row>
    <row r="107" spans="1:31" s="10" customFormat="1" ht="19.95" customHeight="1">
      <c r="B107" s="155"/>
      <c r="C107" s="156"/>
      <c r="D107" s="157" t="s">
        <v>397</v>
      </c>
      <c r="E107" s="158"/>
      <c r="F107" s="158"/>
      <c r="G107" s="158"/>
      <c r="H107" s="158"/>
      <c r="I107" s="158"/>
      <c r="J107" s="159">
        <f>J346</f>
        <v>0</v>
      </c>
      <c r="K107" s="156"/>
      <c r="L107" s="160"/>
    </row>
    <row r="108" spans="1:31" s="9" customFormat="1" ht="24.9" customHeight="1">
      <c r="B108" s="149"/>
      <c r="C108" s="150"/>
      <c r="D108" s="151" t="s">
        <v>398</v>
      </c>
      <c r="E108" s="152"/>
      <c r="F108" s="152"/>
      <c r="G108" s="152"/>
      <c r="H108" s="152"/>
      <c r="I108" s="152"/>
      <c r="J108" s="153">
        <f>J351</f>
        <v>0</v>
      </c>
      <c r="K108" s="150"/>
      <c r="L108" s="154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" customHeight="1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" customHeight="1">
      <c r="A115" s="34"/>
      <c r="B115" s="35"/>
      <c r="C115" s="22" t="s">
        <v>124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32" t="str">
        <f>E7</f>
        <v>BŘECLAV – Charvátská Nová Ves, lokalita ul. Palackého, dopravní a technická infrastruktura</v>
      </c>
      <c r="F118" s="333"/>
      <c r="G118" s="333"/>
      <c r="H118" s="333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8" t="s">
        <v>102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301" t="str">
        <f>E9</f>
        <v>SO 302 - Vodovod</v>
      </c>
      <c r="F120" s="331"/>
      <c r="G120" s="331"/>
      <c r="H120" s="331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8" t="s">
        <v>22</v>
      </c>
      <c r="D122" s="36"/>
      <c r="E122" s="36"/>
      <c r="F122" s="26" t="str">
        <f>F12</f>
        <v>Břeclav</v>
      </c>
      <c r="G122" s="36"/>
      <c r="H122" s="36"/>
      <c r="I122" s="28" t="s">
        <v>24</v>
      </c>
      <c r="J122" s="66" t="str">
        <f>IF(J12="","",J12)</f>
        <v>16. 5. 2023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40.200000000000003" customHeight="1">
      <c r="A124" s="34"/>
      <c r="B124" s="35"/>
      <c r="C124" s="28" t="s">
        <v>30</v>
      </c>
      <c r="D124" s="36"/>
      <c r="E124" s="36"/>
      <c r="F124" s="26" t="str">
        <f>E15</f>
        <v>Město Břeclav</v>
      </c>
      <c r="G124" s="36"/>
      <c r="H124" s="36"/>
      <c r="I124" s="28" t="s">
        <v>36</v>
      </c>
      <c r="J124" s="32" t="str">
        <f>E21</f>
        <v xml:space="preserve">Projekce inženýrských sítí s.r.o.- Jiří Třináctý,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40.200000000000003" customHeight="1">
      <c r="A125" s="34"/>
      <c r="B125" s="35"/>
      <c r="C125" s="28" t="s">
        <v>34</v>
      </c>
      <c r="D125" s="36"/>
      <c r="E125" s="36"/>
      <c r="F125" s="26" t="str">
        <f>IF(E18="","",E18)</f>
        <v>Vyplň údaj</v>
      </c>
      <c r="G125" s="36"/>
      <c r="H125" s="36"/>
      <c r="I125" s="28" t="s">
        <v>39</v>
      </c>
      <c r="J125" s="32" t="str">
        <f>E24</f>
        <v>Projekce inženýrských sítí s.r.o.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1" customFormat="1" ht="29.25" customHeight="1">
      <c r="A127" s="161"/>
      <c r="B127" s="162"/>
      <c r="C127" s="163" t="s">
        <v>125</v>
      </c>
      <c r="D127" s="164" t="s">
        <v>67</v>
      </c>
      <c r="E127" s="164" t="s">
        <v>63</v>
      </c>
      <c r="F127" s="164" t="s">
        <v>64</v>
      </c>
      <c r="G127" s="164" t="s">
        <v>126</v>
      </c>
      <c r="H127" s="164" t="s">
        <v>127</v>
      </c>
      <c r="I127" s="164" t="s">
        <v>128</v>
      </c>
      <c r="J127" s="164" t="s">
        <v>108</v>
      </c>
      <c r="K127" s="165" t="s">
        <v>129</v>
      </c>
      <c r="L127" s="166"/>
      <c r="M127" s="75" t="s">
        <v>1</v>
      </c>
      <c r="N127" s="76" t="s">
        <v>46</v>
      </c>
      <c r="O127" s="76" t="s">
        <v>130</v>
      </c>
      <c r="P127" s="76" t="s">
        <v>131</v>
      </c>
      <c r="Q127" s="76" t="s">
        <v>132</v>
      </c>
      <c r="R127" s="76" t="s">
        <v>133</v>
      </c>
      <c r="S127" s="76" t="s">
        <v>134</v>
      </c>
      <c r="T127" s="77" t="s">
        <v>135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pans="1:63" s="2" customFormat="1" ht="22.95" customHeight="1">
      <c r="A128" s="34"/>
      <c r="B128" s="35"/>
      <c r="C128" s="82" t="s">
        <v>136</v>
      </c>
      <c r="D128" s="36"/>
      <c r="E128" s="36"/>
      <c r="F128" s="36"/>
      <c r="G128" s="36"/>
      <c r="H128" s="36"/>
      <c r="I128" s="36"/>
      <c r="J128" s="167">
        <f>BK128</f>
        <v>0</v>
      </c>
      <c r="K128" s="36"/>
      <c r="L128" s="39"/>
      <c r="M128" s="78"/>
      <c r="N128" s="168"/>
      <c r="O128" s="79"/>
      <c r="P128" s="169">
        <f>P129+P345+P351</f>
        <v>0</v>
      </c>
      <c r="Q128" s="79"/>
      <c r="R128" s="169">
        <f>R129+R345+R351</f>
        <v>583.56041674999994</v>
      </c>
      <c r="S128" s="79"/>
      <c r="T128" s="170">
        <f>T129+T345+T351</f>
        <v>137.87162000000001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81</v>
      </c>
      <c r="AU128" s="16" t="s">
        <v>110</v>
      </c>
      <c r="BK128" s="171">
        <f>BK129+BK345+BK351</f>
        <v>0</v>
      </c>
    </row>
    <row r="129" spans="1:65" s="12" customFormat="1" ht="25.95" customHeight="1">
      <c r="B129" s="172"/>
      <c r="C129" s="173"/>
      <c r="D129" s="174" t="s">
        <v>81</v>
      </c>
      <c r="E129" s="175" t="s">
        <v>137</v>
      </c>
      <c r="F129" s="175" t="s">
        <v>138</v>
      </c>
      <c r="G129" s="173"/>
      <c r="H129" s="173"/>
      <c r="I129" s="176"/>
      <c r="J129" s="177">
        <f>BK129</f>
        <v>0</v>
      </c>
      <c r="K129" s="173"/>
      <c r="L129" s="178"/>
      <c r="M129" s="179"/>
      <c r="N129" s="180"/>
      <c r="O129" s="180"/>
      <c r="P129" s="181">
        <f>P130+P179+P183+P202+P213+P316+P338+P343</f>
        <v>0</v>
      </c>
      <c r="Q129" s="180"/>
      <c r="R129" s="181">
        <f>R130+R179+R183+R202+R213+R316+R338+R343</f>
        <v>583.56041674999994</v>
      </c>
      <c r="S129" s="180"/>
      <c r="T129" s="182">
        <f>T130+T179+T183+T202+T213+T316+T338+T343</f>
        <v>137.87162000000001</v>
      </c>
      <c r="AR129" s="183" t="s">
        <v>90</v>
      </c>
      <c r="AT129" s="184" t="s">
        <v>81</v>
      </c>
      <c r="AU129" s="184" t="s">
        <v>82</v>
      </c>
      <c r="AY129" s="183" t="s">
        <v>139</v>
      </c>
      <c r="BK129" s="185">
        <f>BK130+BK179+BK183+BK202+BK213+BK316+BK338+BK343</f>
        <v>0</v>
      </c>
    </row>
    <row r="130" spans="1:65" s="12" customFormat="1" ht="22.95" customHeight="1">
      <c r="B130" s="172"/>
      <c r="C130" s="173"/>
      <c r="D130" s="174" t="s">
        <v>81</v>
      </c>
      <c r="E130" s="186" t="s">
        <v>90</v>
      </c>
      <c r="F130" s="186" t="s">
        <v>140</v>
      </c>
      <c r="G130" s="173"/>
      <c r="H130" s="173"/>
      <c r="I130" s="176"/>
      <c r="J130" s="187">
        <f>BK130</f>
        <v>0</v>
      </c>
      <c r="K130" s="173"/>
      <c r="L130" s="178"/>
      <c r="M130" s="179"/>
      <c r="N130" s="180"/>
      <c r="O130" s="180"/>
      <c r="P130" s="181">
        <f>SUM(P131:P178)</f>
        <v>0</v>
      </c>
      <c r="Q130" s="180"/>
      <c r="R130" s="181">
        <f>SUM(R131:R178)</f>
        <v>576.1477605</v>
      </c>
      <c r="S130" s="180"/>
      <c r="T130" s="182">
        <f>SUM(T131:T178)</f>
        <v>137.869</v>
      </c>
      <c r="AR130" s="183" t="s">
        <v>90</v>
      </c>
      <c r="AT130" s="184" t="s">
        <v>81</v>
      </c>
      <c r="AU130" s="184" t="s">
        <v>90</v>
      </c>
      <c r="AY130" s="183" t="s">
        <v>139</v>
      </c>
      <c r="BK130" s="185">
        <f>SUM(BK131:BK178)</f>
        <v>0</v>
      </c>
    </row>
    <row r="131" spans="1:65" s="2" customFormat="1" ht="16.5" customHeight="1">
      <c r="A131" s="34"/>
      <c r="B131" s="35"/>
      <c r="C131" s="188" t="s">
        <v>90</v>
      </c>
      <c r="D131" s="188" t="s">
        <v>141</v>
      </c>
      <c r="E131" s="189" t="s">
        <v>399</v>
      </c>
      <c r="F131" s="190" t="s">
        <v>400</v>
      </c>
      <c r="G131" s="191" t="s">
        <v>144</v>
      </c>
      <c r="H131" s="192">
        <v>4</v>
      </c>
      <c r="I131" s="193"/>
      <c r="J131" s="194">
        <f>ROUND(I131*H131,2)</f>
        <v>0</v>
      </c>
      <c r="K131" s="190" t="s">
        <v>401</v>
      </c>
      <c r="L131" s="39"/>
      <c r="M131" s="195" t="s">
        <v>1</v>
      </c>
      <c r="N131" s="196" t="s">
        <v>47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0.255</v>
      </c>
      <c r="T131" s="198">
        <f>S131*H131</f>
        <v>1.02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146</v>
      </c>
      <c r="AT131" s="199" t="s">
        <v>141</v>
      </c>
      <c r="AU131" s="199" t="s">
        <v>93</v>
      </c>
      <c r="AY131" s="16" t="s">
        <v>139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6" t="s">
        <v>90</v>
      </c>
      <c r="BK131" s="200">
        <f>ROUND(I131*H131,2)</f>
        <v>0</v>
      </c>
      <c r="BL131" s="16" t="s">
        <v>146</v>
      </c>
      <c r="BM131" s="199" t="s">
        <v>402</v>
      </c>
    </row>
    <row r="132" spans="1:65" s="13" customFormat="1">
      <c r="B132" s="201"/>
      <c r="C132" s="202"/>
      <c r="D132" s="203" t="s">
        <v>148</v>
      </c>
      <c r="E132" s="204" t="s">
        <v>1</v>
      </c>
      <c r="F132" s="205" t="s">
        <v>403</v>
      </c>
      <c r="G132" s="202"/>
      <c r="H132" s="206">
        <v>4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148</v>
      </c>
      <c r="AU132" s="212" t="s">
        <v>93</v>
      </c>
      <c r="AV132" s="13" t="s">
        <v>93</v>
      </c>
      <c r="AW132" s="13" t="s">
        <v>38</v>
      </c>
      <c r="AX132" s="13" t="s">
        <v>90</v>
      </c>
      <c r="AY132" s="212" t="s">
        <v>139</v>
      </c>
    </row>
    <row r="133" spans="1:65" s="2" customFormat="1" ht="16.5" customHeight="1">
      <c r="A133" s="34"/>
      <c r="B133" s="35"/>
      <c r="C133" s="188" t="s">
        <v>93</v>
      </c>
      <c r="D133" s="188" t="s">
        <v>141</v>
      </c>
      <c r="E133" s="189" t="s">
        <v>142</v>
      </c>
      <c r="F133" s="190" t="s">
        <v>143</v>
      </c>
      <c r="G133" s="191" t="s">
        <v>144</v>
      </c>
      <c r="H133" s="192">
        <v>205.15</v>
      </c>
      <c r="I133" s="193"/>
      <c r="J133" s="194">
        <f>ROUND(I133*H133,2)</f>
        <v>0</v>
      </c>
      <c r="K133" s="190" t="s">
        <v>145</v>
      </c>
      <c r="L133" s="39"/>
      <c r="M133" s="195" t="s">
        <v>1</v>
      </c>
      <c r="N133" s="196" t="s">
        <v>47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0.44</v>
      </c>
      <c r="T133" s="198">
        <f>S133*H133</f>
        <v>90.266000000000005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146</v>
      </c>
      <c r="AT133" s="199" t="s">
        <v>141</v>
      </c>
      <c r="AU133" s="199" t="s">
        <v>93</v>
      </c>
      <c r="AY133" s="16" t="s">
        <v>139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6" t="s">
        <v>90</v>
      </c>
      <c r="BK133" s="200">
        <f>ROUND(I133*H133,2)</f>
        <v>0</v>
      </c>
      <c r="BL133" s="16" t="s">
        <v>146</v>
      </c>
      <c r="BM133" s="199" t="s">
        <v>404</v>
      </c>
    </row>
    <row r="134" spans="1:65" s="13" customFormat="1">
      <c r="B134" s="201"/>
      <c r="C134" s="202"/>
      <c r="D134" s="203" t="s">
        <v>148</v>
      </c>
      <c r="E134" s="204" t="s">
        <v>1</v>
      </c>
      <c r="F134" s="205" t="s">
        <v>405</v>
      </c>
      <c r="G134" s="202"/>
      <c r="H134" s="206">
        <v>205.15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148</v>
      </c>
      <c r="AU134" s="212" t="s">
        <v>93</v>
      </c>
      <c r="AV134" s="13" t="s">
        <v>93</v>
      </c>
      <c r="AW134" s="13" t="s">
        <v>38</v>
      </c>
      <c r="AX134" s="13" t="s">
        <v>90</v>
      </c>
      <c r="AY134" s="212" t="s">
        <v>139</v>
      </c>
    </row>
    <row r="135" spans="1:65" s="2" customFormat="1" ht="16.5" customHeight="1">
      <c r="A135" s="34"/>
      <c r="B135" s="35"/>
      <c r="C135" s="188" t="s">
        <v>154</v>
      </c>
      <c r="D135" s="188" t="s">
        <v>141</v>
      </c>
      <c r="E135" s="189" t="s">
        <v>150</v>
      </c>
      <c r="F135" s="190" t="s">
        <v>151</v>
      </c>
      <c r="G135" s="191" t="s">
        <v>144</v>
      </c>
      <c r="H135" s="192">
        <v>205.15</v>
      </c>
      <c r="I135" s="193"/>
      <c r="J135" s="194">
        <f>ROUND(I135*H135,2)</f>
        <v>0</v>
      </c>
      <c r="K135" s="190" t="s">
        <v>145</v>
      </c>
      <c r="L135" s="39"/>
      <c r="M135" s="195" t="s">
        <v>1</v>
      </c>
      <c r="N135" s="196" t="s">
        <v>47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0.22</v>
      </c>
      <c r="T135" s="198">
        <f>S135*H135</f>
        <v>45.133000000000003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146</v>
      </c>
      <c r="AT135" s="199" t="s">
        <v>141</v>
      </c>
      <c r="AU135" s="199" t="s">
        <v>93</v>
      </c>
      <c r="AY135" s="16" t="s">
        <v>139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6" t="s">
        <v>90</v>
      </c>
      <c r="BK135" s="200">
        <f>ROUND(I135*H135,2)</f>
        <v>0</v>
      </c>
      <c r="BL135" s="16" t="s">
        <v>146</v>
      </c>
      <c r="BM135" s="199" t="s">
        <v>406</v>
      </c>
    </row>
    <row r="136" spans="1:65" s="13" customFormat="1">
      <c r="B136" s="201"/>
      <c r="C136" s="202"/>
      <c r="D136" s="203" t="s">
        <v>148</v>
      </c>
      <c r="E136" s="204" t="s">
        <v>1</v>
      </c>
      <c r="F136" s="205" t="s">
        <v>407</v>
      </c>
      <c r="G136" s="202"/>
      <c r="H136" s="206">
        <v>205.15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148</v>
      </c>
      <c r="AU136" s="212" t="s">
        <v>93</v>
      </c>
      <c r="AV136" s="13" t="s">
        <v>93</v>
      </c>
      <c r="AW136" s="13" t="s">
        <v>38</v>
      </c>
      <c r="AX136" s="13" t="s">
        <v>90</v>
      </c>
      <c r="AY136" s="212" t="s">
        <v>139</v>
      </c>
    </row>
    <row r="137" spans="1:65" s="2" customFormat="1" ht="16.5" customHeight="1">
      <c r="A137" s="34"/>
      <c r="B137" s="35"/>
      <c r="C137" s="188" t="s">
        <v>146</v>
      </c>
      <c r="D137" s="188" t="s">
        <v>141</v>
      </c>
      <c r="E137" s="189" t="s">
        <v>408</v>
      </c>
      <c r="F137" s="190" t="s">
        <v>409</v>
      </c>
      <c r="G137" s="191" t="s">
        <v>168</v>
      </c>
      <c r="H137" s="192">
        <v>5</v>
      </c>
      <c r="I137" s="193"/>
      <c r="J137" s="194">
        <f>ROUND(I137*H137,2)</f>
        <v>0</v>
      </c>
      <c r="K137" s="190" t="s">
        <v>145</v>
      </c>
      <c r="L137" s="39"/>
      <c r="M137" s="195" t="s">
        <v>1</v>
      </c>
      <c r="N137" s="196" t="s">
        <v>47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0.28999999999999998</v>
      </c>
      <c r="T137" s="198">
        <f>S137*H137</f>
        <v>1.45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146</v>
      </c>
      <c r="AT137" s="199" t="s">
        <v>141</v>
      </c>
      <c r="AU137" s="199" t="s">
        <v>93</v>
      </c>
      <c r="AY137" s="16" t="s">
        <v>139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6" t="s">
        <v>90</v>
      </c>
      <c r="BK137" s="200">
        <f>ROUND(I137*H137,2)</f>
        <v>0</v>
      </c>
      <c r="BL137" s="16" t="s">
        <v>146</v>
      </c>
      <c r="BM137" s="199" t="s">
        <v>410</v>
      </c>
    </row>
    <row r="138" spans="1:65" s="13" customFormat="1">
      <c r="B138" s="201"/>
      <c r="C138" s="202"/>
      <c r="D138" s="203" t="s">
        <v>148</v>
      </c>
      <c r="E138" s="204" t="s">
        <v>1</v>
      </c>
      <c r="F138" s="205" t="s">
        <v>411</v>
      </c>
      <c r="G138" s="202"/>
      <c r="H138" s="206">
        <v>5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148</v>
      </c>
      <c r="AU138" s="212" t="s">
        <v>93</v>
      </c>
      <c r="AV138" s="13" t="s">
        <v>93</v>
      </c>
      <c r="AW138" s="13" t="s">
        <v>38</v>
      </c>
      <c r="AX138" s="13" t="s">
        <v>90</v>
      </c>
      <c r="AY138" s="212" t="s">
        <v>139</v>
      </c>
    </row>
    <row r="139" spans="1:65" s="2" customFormat="1" ht="16.5" customHeight="1">
      <c r="A139" s="34"/>
      <c r="B139" s="35"/>
      <c r="C139" s="188" t="s">
        <v>165</v>
      </c>
      <c r="D139" s="188" t="s">
        <v>141</v>
      </c>
      <c r="E139" s="189" t="s">
        <v>412</v>
      </c>
      <c r="F139" s="190" t="s">
        <v>413</v>
      </c>
      <c r="G139" s="191" t="s">
        <v>157</v>
      </c>
      <c r="H139" s="192">
        <v>240</v>
      </c>
      <c r="I139" s="193"/>
      <c r="J139" s="194">
        <f>ROUND(I139*H139,2)</f>
        <v>0</v>
      </c>
      <c r="K139" s="190" t="s">
        <v>145</v>
      </c>
      <c r="L139" s="39"/>
      <c r="M139" s="195" t="s">
        <v>1</v>
      </c>
      <c r="N139" s="196" t="s">
        <v>47</v>
      </c>
      <c r="O139" s="71"/>
      <c r="P139" s="197">
        <f>O139*H139</f>
        <v>0</v>
      </c>
      <c r="Q139" s="197">
        <v>3.0000000000000001E-5</v>
      </c>
      <c r="R139" s="197">
        <f>Q139*H139</f>
        <v>7.1999999999999998E-3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146</v>
      </c>
      <c r="AT139" s="199" t="s">
        <v>141</v>
      </c>
      <c r="AU139" s="199" t="s">
        <v>93</v>
      </c>
      <c r="AY139" s="16" t="s">
        <v>139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6" t="s">
        <v>90</v>
      </c>
      <c r="BK139" s="200">
        <f>ROUND(I139*H139,2)</f>
        <v>0</v>
      </c>
      <c r="BL139" s="16" t="s">
        <v>146</v>
      </c>
      <c r="BM139" s="199" t="s">
        <v>414</v>
      </c>
    </row>
    <row r="140" spans="1:65" s="13" customFormat="1">
      <c r="B140" s="201"/>
      <c r="C140" s="202"/>
      <c r="D140" s="203" t="s">
        <v>148</v>
      </c>
      <c r="E140" s="204" t="s">
        <v>1</v>
      </c>
      <c r="F140" s="205" t="s">
        <v>415</v>
      </c>
      <c r="G140" s="202"/>
      <c r="H140" s="206">
        <v>240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148</v>
      </c>
      <c r="AU140" s="212" t="s">
        <v>93</v>
      </c>
      <c r="AV140" s="13" t="s">
        <v>93</v>
      </c>
      <c r="AW140" s="13" t="s">
        <v>38</v>
      </c>
      <c r="AX140" s="13" t="s">
        <v>90</v>
      </c>
      <c r="AY140" s="212" t="s">
        <v>139</v>
      </c>
    </row>
    <row r="141" spans="1:65" s="2" customFormat="1" ht="16.5" customHeight="1">
      <c r="A141" s="34"/>
      <c r="B141" s="35"/>
      <c r="C141" s="188" t="s">
        <v>171</v>
      </c>
      <c r="D141" s="188" t="s">
        <v>141</v>
      </c>
      <c r="E141" s="189" t="s">
        <v>160</v>
      </c>
      <c r="F141" s="190" t="s">
        <v>161</v>
      </c>
      <c r="G141" s="191" t="s">
        <v>162</v>
      </c>
      <c r="H141" s="192">
        <v>10</v>
      </c>
      <c r="I141" s="193"/>
      <c r="J141" s="194">
        <f>ROUND(I141*H141,2)</f>
        <v>0</v>
      </c>
      <c r="K141" s="190" t="s">
        <v>145</v>
      </c>
      <c r="L141" s="39"/>
      <c r="M141" s="195" t="s">
        <v>1</v>
      </c>
      <c r="N141" s="196" t="s">
        <v>47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146</v>
      </c>
      <c r="AT141" s="199" t="s">
        <v>141</v>
      </c>
      <c r="AU141" s="199" t="s">
        <v>93</v>
      </c>
      <c r="AY141" s="16" t="s">
        <v>139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6" t="s">
        <v>90</v>
      </c>
      <c r="BK141" s="200">
        <f>ROUND(I141*H141,2)</f>
        <v>0</v>
      </c>
      <c r="BL141" s="16" t="s">
        <v>146</v>
      </c>
      <c r="BM141" s="199" t="s">
        <v>416</v>
      </c>
    </row>
    <row r="142" spans="1:65" s="13" customFormat="1">
      <c r="B142" s="201"/>
      <c r="C142" s="202"/>
      <c r="D142" s="203" t="s">
        <v>148</v>
      </c>
      <c r="E142" s="204" t="s">
        <v>1</v>
      </c>
      <c r="F142" s="205" t="s">
        <v>164</v>
      </c>
      <c r="G142" s="202"/>
      <c r="H142" s="206">
        <v>10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148</v>
      </c>
      <c r="AU142" s="212" t="s">
        <v>93</v>
      </c>
      <c r="AV142" s="13" t="s">
        <v>93</v>
      </c>
      <c r="AW142" s="13" t="s">
        <v>38</v>
      </c>
      <c r="AX142" s="13" t="s">
        <v>90</v>
      </c>
      <c r="AY142" s="212" t="s">
        <v>139</v>
      </c>
    </row>
    <row r="143" spans="1:65" s="2" customFormat="1" ht="16.5" customHeight="1">
      <c r="A143" s="34"/>
      <c r="B143" s="35"/>
      <c r="C143" s="188" t="s">
        <v>179</v>
      </c>
      <c r="D143" s="188" t="s">
        <v>141</v>
      </c>
      <c r="E143" s="189" t="s">
        <v>417</v>
      </c>
      <c r="F143" s="190" t="s">
        <v>167</v>
      </c>
      <c r="G143" s="191" t="s">
        <v>168</v>
      </c>
      <c r="H143" s="192">
        <v>1.5</v>
      </c>
      <c r="I143" s="193"/>
      <c r="J143" s="194">
        <f>ROUND(I143*H143,2)</f>
        <v>0</v>
      </c>
      <c r="K143" s="190" t="s">
        <v>145</v>
      </c>
      <c r="L143" s="39"/>
      <c r="M143" s="195" t="s">
        <v>1</v>
      </c>
      <c r="N143" s="196" t="s">
        <v>47</v>
      </c>
      <c r="O143" s="71"/>
      <c r="P143" s="197">
        <f>O143*H143</f>
        <v>0</v>
      </c>
      <c r="Q143" s="197">
        <v>3.6900000000000002E-2</v>
      </c>
      <c r="R143" s="197">
        <f>Q143*H143</f>
        <v>5.5350000000000003E-2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146</v>
      </c>
      <c r="AT143" s="199" t="s">
        <v>141</v>
      </c>
      <c r="AU143" s="199" t="s">
        <v>93</v>
      </c>
      <c r="AY143" s="16" t="s">
        <v>139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6" t="s">
        <v>90</v>
      </c>
      <c r="BK143" s="200">
        <f>ROUND(I143*H143,2)</f>
        <v>0</v>
      </c>
      <c r="BL143" s="16" t="s">
        <v>146</v>
      </c>
      <c r="BM143" s="199" t="s">
        <v>418</v>
      </c>
    </row>
    <row r="144" spans="1:65" s="13" customFormat="1">
      <c r="B144" s="201"/>
      <c r="C144" s="202"/>
      <c r="D144" s="203" t="s">
        <v>148</v>
      </c>
      <c r="E144" s="204" t="s">
        <v>1</v>
      </c>
      <c r="F144" s="205" t="s">
        <v>170</v>
      </c>
      <c r="G144" s="202"/>
      <c r="H144" s="206">
        <v>1.5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148</v>
      </c>
      <c r="AU144" s="212" t="s">
        <v>93</v>
      </c>
      <c r="AV144" s="13" t="s">
        <v>93</v>
      </c>
      <c r="AW144" s="13" t="s">
        <v>38</v>
      </c>
      <c r="AX144" s="13" t="s">
        <v>90</v>
      </c>
      <c r="AY144" s="212" t="s">
        <v>139</v>
      </c>
    </row>
    <row r="145" spans="1:65" s="2" customFormat="1" ht="16.5" customHeight="1">
      <c r="A145" s="34"/>
      <c r="B145" s="35"/>
      <c r="C145" s="188" t="s">
        <v>184</v>
      </c>
      <c r="D145" s="188" t="s">
        <v>141</v>
      </c>
      <c r="E145" s="189" t="s">
        <v>172</v>
      </c>
      <c r="F145" s="190" t="s">
        <v>173</v>
      </c>
      <c r="G145" s="191" t="s">
        <v>174</v>
      </c>
      <c r="H145" s="192">
        <v>9.6</v>
      </c>
      <c r="I145" s="193"/>
      <c r="J145" s="194">
        <f>ROUND(I145*H145,2)</f>
        <v>0</v>
      </c>
      <c r="K145" s="190" t="s">
        <v>145</v>
      </c>
      <c r="L145" s="39"/>
      <c r="M145" s="195" t="s">
        <v>1</v>
      </c>
      <c r="N145" s="196" t="s">
        <v>47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146</v>
      </c>
      <c r="AT145" s="199" t="s">
        <v>141</v>
      </c>
      <c r="AU145" s="199" t="s">
        <v>93</v>
      </c>
      <c r="AY145" s="16" t="s">
        <v>139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6" t="s">
        <v>90</v>
      </c>
      <c r="BK145" s="200">
        <f>ROUND(I145*H145,2)</f>
        <v>0</v>
      </c>
      <c r="BL145" s="16" t="s">
        <v>146</v>
      </c>
      <c r="BM145" s="199" t="s">
        <v>419</v>
      </c>
    </row>
    <row r="146" spans="1:65" s="13" customFormat="1">
      <c r="B146" s="201"/>
      <c r="C146" s="202"/>
      <c r="D146" s="203" t="s">
        <v>148</v>
      </c>
      <c r="E146" s="204" t="s">
        <v>1</v>
      </c>
      <c r="F146" s="205" t="s">
        <v>176</v>
      </c>
      <c r="G146" s="202"/>
      <c r="H146" s="206">
        <v>4.8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148</v>
      </c>
      <c r="AU146" s="212" t="s">
        <v>93</v>
      </c>
      <c r="AV146" s="13" t="s">
        <v>93</v>
      </c>
      <c r="AW146" s="13" t="s">
        <v>38</v>
      </c>
      <c r="AX146" s="13" t="s">
        <v>82</v>
      </c>
      <c r="AY146" s="212" t="s">
        <v>139</v>
      </c>
    </row>
    <row r="147" spans="1:65" s="13" customFormat="1">
      <c r="B147" s="201"/>
      <c r="C147" s="202"/>
      <c r="D147" s="203" t="s">
        <v>148</v>
      </c>
      <c r="E147" s="204" t="s">
        <v>1</v>
      </c>
      <c r="F147" s="205" t="s">
        <v>177</v>
      </c>
      <c r="G147" s="202"/>
      <c r="H147" s="206">
        <v>4.8</v>
      </c>
      <c r="I147" s="207"/>
      <c r="J147" s="202"/>
      <c r="K147" s="202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148</v>
      </c>
      <c r="AU147" s="212" t="s">
        <v>93</v>
      </c>
      <c r="AV147" s="13" t="s">
        <v>93</v>
      </c>
      <c r="AW147" s="13" t="s">
        <v>38</v>
      </c>
      <c r="AX147" s="13" t="s">
        <v>82</v>
      </c>
      <c r="AY147" s="212" t="s">
        <v>139</v>
      </c>
    </row>
    <row r="148" spans="1:65" s="14" customFormat="1">
      <c r="B148" s="213"/>
      <c r="C148" s="214"/>
      <c r="D148" s="203" t="s">
        <v>148</v>
      </c>
      <c r="E148" s="215" t="s">
        <v>1</v>
      </c>
      <c r="F148" s="216" t="s">
        <v>178</v>
      </c>
      <c r="G148" s="214"/>
      <c r="H148" s="217">
        <v>9.6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148</v>
      </c>
      <c r="AU148" s="223" t="s">
        <v>93</v>
      </c>
      <c r="AV148" s="14" t="s">
        <v>146</v>
      </c>
      <c r="AW148" s="14" t="s">
        <v>38</v>
      </c>
      <c r="AX148" s="14" t="s">
        <v>90</v>
      </c>
      <c r="AY148" s="223" t="s">
        <v>139</v>
      </c>
    </row>
    <row r="149" spans="1:65" s="2" customFormat="1" ht="21.75" customHeight="1">
      <c r="A149" s="34"/>
      <c r="B149" s="35"/>
      <c r="C149" s="188" t="s">
        <v>189</v>
      </c>
      <c r="D149" s="188" t="s">
        <v>141</v>
      </c>
      <c r="E149" s="189" t="s">
        <v>180</v>
      </c>
      <c r="F149" s="190" t="s">
        <v>181</v>
      </c>
      <c r="G149" s="191" t="s">
        <v>174</v>
      </c>
      <c r="H149" s="192">
        <v>317.98</v>
      </c>
      <c r="I149" s="193"/>
      <c r="J149" s="194">
        <f>ROUND(I149*H149,2)</f>
        <v>0</v>
      </c>
      <c r="K149" s="190" t="s">
        <v>145</v>
      </c>
      <c r="L149" s="39"/>
      <c r="M149" s="195" t="s">
        <v>1</v>
      </c>
      <c r="N149" s="196" t="s">
        <v>47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146</v>
      </c>
      <c r="AT149" s="199" t="s">
        <v>141</v>
      </c>
      <c r="AU149" s="199" t="s">
        <v>93</v>
      </c>
      <c r="AY149" s="16" t="s">
        <v>139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6" t="s">
        <v>90</v>
      </c>
      <c r="BK149" s="200">
        <f>ROUND(I149*H149,2)</f>
        <v>0</v>
      </c>
      <c r="BL149" s="16" t="s">
        <v>146</v>
      </c>
      <c r="BM149" s="199" t="s">
        <v>420</v>
      </c>
    </row>
    <row r="150" spans="1:65" s="13" customFormat="1">
      <c r="B150" s="201"/>
      <c r="C150" s="202"/>
      <c r="D150" s="203" t="s">
        <v>148</v>
      </c>
      <c r="E150" s="204" t="s">
        <v>1</v>
      </c>
      <c r="F150" s="205" t="s">
        <v>421</v>
      </c>
      <c r="G150" s="202"/>
      <c r="H150" s="206">
        <v>82.53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148</v>
      </c>
      <c r="AU150" s="212" t="s">
        <v>93</v>
      </c>
      <c r="AV150" s="13" t="s">
        <v>93</v>
      </c>
      <c r="AW150" s="13" t="s">
        <v>38</v>
      </c>
      <c r="AX150" s="13" t="s">
        <v>82</v>
      </c>
      <c r="AY150" s="212" t="s">
        <v>139</v>
      </c>
    </row>
    <row r="151" spans="1:65" s="13" customFormat="1">
      <c r="B151" s="201"/>
      <c r="C151" s="202"/>
      <c r="D151" s="203" t="s">
        <v>148</v>
      </c>
      <c r="E151" s="204" t="s">
        <v>1</v>
      </c>
      <c r="F151" s="205" t="s">
        <v>422</v>
      </c>
      <c r="G151" s="202"/>
      <c r="H151" s="206">
        <v>235.45</v>
      </c>
      <c r="I151" s="207"/>
      <c r="J151" s="202"/>
      <c r="K151" s="202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148</v>
      </c>
      <c r="AU151" s="212" t="s">
        <v>93</v>
      </c>
      <c r="AV151" s="13" t="s">
        <v>93</v>
      </c>
      <c r="AW151" s="13" t="s">
        <v>38</v>
      </c>
      <c r="AX151" s="13" t="s">
        <v>82</v>
      </c>
      <c r="AY151" s="212" t="s">
        <v>139</v>
      </c>
    </row>
    <row r="152" spans="1:65" s="14" customFormat="1">
      <c r="B152" s="213"/>
      <c r="C152" s="214"/>
      <c r="D152" s="203" t="s">
        <v>148</v>
      </c>
      <c r="E152" s="215" t="s">
        <v>1</v>
      </c>
      <c r="F152" s="216" t="s">
        <v>178</v>
      </c>
      <c r="G152" s="214"/>
      <c r="H152" s="217">
        <v>317.98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148</v>
      </c>
      <c r="AU152" s="223" t="s">
        <v>93</v>
      </c>
      <c r="AV152" s="14" t="s">
        <v>146</v>
      </c>
      <c r="AW152" s="14" t="s">
        <v>38</v>
      </c>
      <c r="AX152" s="14" t="s">
        <v>90</v>
      </c>
      <c r="AY152" s="223" t="s">
        <v>139</v>
      </c>
    </row>
    <row r="153" spans="1:65" s="2" customFormat="1" ht="16.5" customHeight="1">
      <c r="A153" s="34"/>
      <c r="B153" s="35"/>
      <c r="C153" s="188" t="s">
        <v>164</v>
      </c>
      <c r="D153" s="188" t="s">
        <v>141</v>
      </c>
      <c r="E153" s="189" t="s">
        <v>185</v>
      </c>
      <c r="F153" s="190" t="s">
        <v>186</v>
      </c>
      <c r="G153" s="191" t="s">
        <v>144</v>
      </c>
      <c r="H153" s="192">
        <v>635.95000000000005</v>
      </c>
      <c r="I153" s="193"/>
      <c r="J153" s="194">
        <f>ROUND(I153*H153,2)</f>
        <v>0</v>
      </c>
      <c r="K153" s="190" t="s">
        <v>145</v>
      </c>
      <c r="L153" s="39"/>
      <c r="M153" s="195" t="s">
        <v>1</v>
      </c>
      <c r="N153" s="196" t="s">
        <v>47</v>
      </c>
      <c r="O153" s="71"/>
      <c r="P153" s="197">
        <f>O153*H153</f>
        <v>0</v>
      </c>
      <c r="Q153" s="197">
        <v>5.9000000000000003E-4</v>
      </c>
      <c r="R153" s="197">
        <f>Q153*H153</f>
        <v>0.37521050000000006</v>
      </c>
      <c r="S153" s="197">
        <v>0</v>
      </c>
      <c r="T153" s="19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9" t="s">
        <v>146</v>
      </c>
      <c r="AT153" s="199" t="s">
        <v>141</v>
      </c>
      <c r="AU153" s="199" t="s">
        <v>93</v>
      </c>
      <c r="AY153" s="16" t="s">
        <v>139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6" t="s">
        <v>90</v>
      </c>
      <c r="BK153" s="200">
        <f>ROUND(I153*H153,2)</f>
        <v>0</v>
      </c>
      <c r="BL153" s="16" t="s">
        <v>146</v>
      </c>
      <c r="BM153" s="199" t="s">
        <v>423</v>
      </c>
    </row>
    <row r="154" spans="1:65" s="13" customFormat="1">
      <c r="B154" s="201"/>
      <c r="C154" s="202"/>
      <c r="D154" s="203" t="s">
        <v>148</v>
      </c>
      <c r="E154" s="204" t="s">
        <v>1</v>
      </c>
      <c r="F154" s="205" t="s">
        <v>424</v>
      </c>
      <c r="G154" s="202"/>
      <c r="H154" s="206">
        <v>165.05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148</v>
      </c>
      <c r="AU154" s="212" t="s">
        <v>93</v>
      </c>
      <c r="AV154" s="13" t="s">
        <v>93</v>
      </c>
      <c r="AW154" s="13" t="s">
        <v>38</v>
      </c>
      <c r="AX154" s="13" t="s">
        <v>82</v>
      </c>
      <c r="AY154" s="212" t="s">
        <v>139</v>
      </c>
    </row>
    <row r="155" spans="1:65" s="13" customFormat="1">
      <c r="B155" s="201"/>
      <c r="C155" s="202"/>
      <c r="D155" s="203" t="s">
        <v>148</v>
      </c>
      <c r="E155" s="204" t="s">
        <v>1</v>
      </c>
      <c r="F155" s="205" t="s">
        <v>425</v>
      </c>
      <c r="G155" s="202"/>
      <c r="H155" s="206">
        <v>470.9</v>
      </c>
      <c r="I155" s="207"/>
      <c r="J155" s="202"/>
      <c r="K155" s="202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148</v>
      </c>
      <c r="AU155" s="212" t="s">
        <v>93</v>
      </c>
      <c r="AV155" s="13" t="s">
        <v>93</v>
      </c>
      <c r="AW155" s="13" t="s">
        <v>38</v>
      </c>
      <c r="AX155" s="13" t="s">
        <v>82</v>
      </c>
      <c r="AY155" s="212" t="s">
        <v>139</v>
      </c>
    </row>
    <row r="156" spans="1:65" s="14" customFormat="1">
      <c r="B156" s="213"/>
      <c r="C156" s="214"/>
      <c r="D156" s="203" t="s">
        <v>148</v>
      </c>
      <c r="E156" s="215" t="s">
        <v>1</v>
      </c>
      <c r="F156" s="216" t="s">
        <v>178</v>
      </c>
      <c r="G156" s="214"/>
      <c r="H156" s="217">
        <v>635.95000000000005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148</v>
      </c>
      <c r="AU156" s="223" t="s">
        <v>93</v>
      </c>
      <c r="AV156" s="14" t="s">
        <v>146</v>
      </c>
      <c r="AW156" s="14" t="s">
        <v>38</v>
      </c>
      <c r="AX156" s="14" t="s">
        <v>90</v>
      </c>
      <c r="AY156" s="223" t="s">
        <v>139</v>
      </c>
    </row>
    <row r="157" spans="1:65" s="2" customFormat="1" ht="16.5" customHeight="1">
      <c r="A157" s="34"/>
      <c r="B157" s="35"/>
      <c r="C157" s="188" t="s">
        <v>198</v>
      </c>
      <c r="D157" s="188" t="s">
        <v>141</v>
      </c>
      <c r="E157" s="189" t="s">
        <v>190</v>
      </c>
      <c r="F157" s="190" t="s">
        <v>191</v>
      </c>
      <c r="G157" s="191" t="s">
        <v>144</v>
      </c>
      <c r="H157" s="192">
        <v>635.95000000000005</v>
      </c>
      <c r="I157" s="193"/>
      <c r="J157" s="194">
        <f>ROUND(I157*H157,2)</f>
        <v>0</v>
      </c>
      <c r="K157" s="190" t="s">
        <v>145</v>
      </c>
      <c r="L157" s="39"/>
      <c r="M157" s="195" t="s">
        <v>1</v>
      </c>
      <c r="N157" s="196" t="s">
        <v>47</v>
      </c>
      <c r="O157" s="71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9" t="s">
        <v>146</v>
      </c>
      <c r="AT157" s="199" t="s">
        <v>141</v>
      </c>
      <c r="AU157" s="199" t="s">
        <v>93</v>
      </c>
      <c r="AY157" s="16" t="s">
        <v>139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6" t="s">
        <v>90</v>
      </c>
      <c r="BK157" s="200">
        <f>ROUND(I157*H157,2)</f>
        <v>0</v>
      </c>
      <c r="BL157" s="16" t="s">
        <v>146</v>
      </c>
      <c r="BM157" s="199" t="s">
        <v>426</v>
      </c>
    </row>
    <row r="158" spans="1:65" s="13" customFormat="1">
      <c r="B158" s="201"/>
      <c r="C158" s="202"/>
      <c r="D158" s="203" t="s">
        <v>148</v>
      </c>
      <c r="E158" s="204" t="s">
        <v>1</v>
      </c>
      <c r="F158" s="205" t="s">
        <v>424</v>
      </c>
      <c r="G158" s="202"/>
      <c r="H158" s="206">
        <v>165.05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148</v>
      </c>
      <c r="AU158" s="212" t="s">
        <v>93</v>
      </c>
      <c r="AV158" s="13" t="s">
        <v>93</v>
      </c>
      <c r="AW158" s="13" t="s">
        <v>38</v>
      </c>
      <c r="AX158" s="13" t="s">
        <v>82</v>
      </c>
      <c r="AY158" s="212" t="s">
        <v>139</v>
      </c>
    </row>
    <row r="159" spans="1:65" s="13" customFormat="1">
      <c r="B159" s="201"/>
      <c r="C159" s="202"/>
      <c r="D159" s="203" t="s">
        <v>148</v>
      </c>
      <c r="E159" s="204" t="s">
        <v>1</v>
      </c>
      <c r="F159" s="205" t="s">
        <v>425</v>
      </c>
      <c r="G159" s="202"/>
      <c r="H159" s="206">
        <v>470.9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148</v>
      </c>
      <c r="AU159" s="212" t="s">
        <v>93</v>
      </c>
      <c r="AV159" s="13" t="s">
        <v>93</v>
      </c>
      <c r="AW159" s="13" t="s">
        <v>38</v>
      </c>
      <c r="AX159" s="13" t="s">
        <v>82</v>
      </c>
      <c r="AY159" s="212" t="s">
        <v>139</v>
      </c>
    </row>
    <row r="160" spans="1:65" s="14" customFormat="1">
      <c r="B160" s="213"/>
      <c r="C160" s="214"/>
      <c r="D160" s="203" t="s">
        <v>148</v>
      </c>
      <c r="E160" s="215" t="s">
        <v>1</v>
      </c>
      <c r="F160" s="216" t="s">
        <v>178</v>
      </c>
      <c r="G160" s="214"/>
      <c r="H160" s="217">
        <v>635.95000000000005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148</v>
      </c>
      <c r="AU160" s="223" t="s">
        <v>93</v>
      </c>
      <c r="AV160" s="14" t="s">
        <v>146</v>
      </c>
      <c r="AW160" s="14" t="s">
        <v>38</v>
      </c>
      <c r="AX160" s="14" t="s">
        <v>90</v>
      </c>
      <c r="AY160" s="223" t="s">
        <v>139</v>
      </c>
    </row>
    <row r="161" spans="1:65" s="2" customFormat="1" ht="21.75" customHeight="1">
      <c r="A161" s="34"/>
      <c r="B161" s="35"/>
      <c r="C161" s="188" t="s">
        <v>204</v>
      </c>
      <c r="D161" s="188" t="s">
        <v>141</v>
      </c>
      <c r="E161" s="189" t="s">
        <v>194</v>
      </c>
      <c r="F161" s="190" t="s">
        <v>195</v>
      </c>
      <c r="G161" s="191" t="s">
        <v>174</v>
      </c>
      <c r="H161" s="192">
        <v>317.98</v>
      </c>
      <c r="I161" s="193"/>
      <c r="J161" s="194">
        <f>ROUND(I161*H161,2)</f>
        <v>0</v>
      </c>
      <c r="K161" s="190" t="s">
        <v>145</v>
      </c>
      <c r="L161" s="39"/>
      <c r="M161" s="195" t="s">
        <v>1</v>
      </c>
      <c r="N161" s="196" t="s">
        <v>47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146</v>
      </c>
      <c r="AT161" s="199" t="s">
        <v>141</v>
      </c>
      <c r="AU161" s="199" t="s">
        <v>93</v>
      </c>
      <c r="AY161" s="16" t="s">
        <v>139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6" t="s">
        <v>90</v>
      </c>
      <c r="BK161" s="200">
        <f>ROUND(I161*H161,2)</f>
        <v>0</v>
      </c>
      <c r="BL161" s="16" t="s">
        <v>146</v>
      </c>
      <c r="BM161" s="199" t="s">
        <v>427</v>
      </c>
    </row>
    <row r="162" spans="1:65" s="13" customFormat="1">
      <c r="B162" s="201"/>
      <c r="C162" s="202"/>
      <c r="D162" s="203" t="s">
        <v>148</v>
      </c>
      <c r="E162" s="204" t="s">
        <v>1</v>
      </c>
      <c r="F162" s="205" t="s">
        <v>421</v>
      </c>
      <c r="G162" s="202"/>
      <c r="H162" s="206">
        <v>82.53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148</v>
      </c>
      <c r="AU162" s="212" t="s">
        <v>93</v>
      </c>
      <c r="AV162" s="13" t="s">
        <v>93</v>
      </c>
      <c r="AW162" s="13" t="s">
        <v>38</v>
      </c>
      <c r="AX162" s="13" t="s">
        <v>82</v>
      </c>
      <c r="AY162" s="212" t="s">
        <v>139</v>
      </c>
    </row>
    <row r="163" spans="1:65" s="13" customFormat="1">
      <c r="B163" s="201"/>
      <c r="C163" s="202"/>
      <c r="D163" s="203" t="s">
        <v>148</v>
      </c>
      <c r="E163" s="204" t="s">
        <v>1</v>
      </c>
      <c r="F163" s="205" t="s">
        <v>422</v>
      </c>
      <c r="G163" s="202"/>
      <c r="H163" s="206">
        <v>235.45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148</v>
      </c>
      <c r="AU163" s="212" t="s">
        <v>93</v>
      </c>
      <c r="AV163" s="13" t="s">
        <v>93</v>
      </c>
      <c r="AW163" s="13" t="s">
        <v>38</v>
      </c>
      <c r="AX163" s="13" t="s">
        <v>82</v>
      </c>
      <c r="AY163" s="212" t="s">
        <v>139</v>
      </c>
    </row>
    <row r="164" spans="1:65" s="14" customFormat="1">
      <c r="B164" s="213"/>
      <c r="C164" s="214"/>
      <c r="D164" s="203" t="s">
        <v>148</v>
      </c>
      <c r="E164" s="215" t="s">
        <v>1</v>
      </c>
      <c r="F164" s="216" t="s">
        <v>178</v>
      </c>
      <c r="G164" s="214"/>
      <c r="H164" s="217">
        <v>317.98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148</v>
      </c>
      <c r="AU164" s="223" t="s">
        <v>93</v>
      </c>
      <c r="AV164" s="14" t="s">
        <v>146</v>
      </c>
      <c r="AW164" s="14" t="s">
        <v>38</v>
      </c>
      <c r="AX164" s="14" t="s">
        <v>90</v>
      </c>
      <c r="AY164" s="223" t="s">
        <v>139</v>
      </c>
    </row>
    <row r="165" spans="1:65" s="2" customFormat="1" ht="16.5" customHeight="1">
      <c r="A165" s="34"/>
      <c r="B165" s="35"/>
      <c r="C165" s="188" t="s">
        <v>208</v>
      </c>
      <c r="D165" s="188" t="s">
        <v>141</v>
      </c>
      <c r="E165" s="189" t="s">
        <v>199</v>
      </c>
      <c r="F165" s="190" t="s">
        <v>200</v>
      </c>
      <c r="G165" s="191" t="s">
        <v>201</v>
      </c>
      <c r="H165" s="192">
        <v>635.96</v>
      </c>
      <c r="I165" s="193"/>
      <c r="J165" s="194">
        <f>ROUND(I165*H165,2)</f>
        <v>0</v>
      </c>
      <c r="K165" s="190" t="s">
        <v>145</v>
      </c>
      <c r="L165" s="39"/>
      <c r="M165" s="195" t="s">
        <v>1</v>
      </c>
      <c r="N165" s="196" t="s">
        <v>47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146</v>
      </c>
      <c r="AT165" s="199" t="s">
        <v>141</v>
      </c>
      <c r="AU165" s="199" t="s">
        <v>93</v>
      </c>
      <c r="AY165" s="16" t="s">
        <v>139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6" t="s">
        <v>90</v>
      </c>
      <c r="BK165" s="200">
        <f>ROUND(I165*H165,2)</f>
        <v>0</v>
      </c>
      <c r="BL165" s="16" t="s">
        <v>146</v>
      </c>
      <c r="BM165" s="199" t="s">
        <v>428</v>
      </c>
    </row>
    <row r="166" spans="1:65" s="13" customFormat="1">
      <c r="B166" s="201"/>
      <c r="C166" s="202"/>
      <c r="D166" s="203" t="s">
        <v>148</v>
      </c>
      <c r="E166" s="204" t="s">
        <v>1</v>
      </c>
      <c r="F166" s="205" t="s">
        <v>429</v>
      </c>
      <c r="G166" s="202"/>
      <c r="H166" s="206">
        <v>635.96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148</v>
      </c>
      <c r="AU166" s="212" t="s">
        <v>93</v>
      </c>
      <c r="AV166" s="13" t="s">
        <v>93</v>
      </c>
      <c r="AW166" s="13" t="s">
        <v>38</v>
      </c>
      <c r="AX166" s="13" t="s">
        <v>90</v>
      </c>
      <c r="AY166" s="212" t="s">
        <v>139</v>
      </c>
    </row>
    <row r="167" spans="1:65" s="2" customFormat="1" ht="16.5" customHeight="1">
      <c r="A167" s="34"/>
      <c r="B167" s="35"/>
      <c r="C167" s="188" t="s">
        <v>213</v>
      </c>
      <c r="D167" s="188" t="s">
        <v>141</v>
      </c>
      <c r="E167" s="189" t="s">
        <v>205</v>
      </c>
      <c r="F167" s="190" t="s">
        <v>206</v>
      </c>
      <c r="G167" s="191" t="s">
        <v>174</v>
      </c>
      <c r="H167" s="192">
        <v>317.98</v>
      </c>
      <c r="I167" s="193"/>
      <c r="J167" s="194">
        <f>ROUND(I167*H167,2)</f>
        <v>0</v>
      </c>
      <c r="K167" s="190" t="s">
        <v>145</v>
      </c>
      <c r="L167" s="39"/>
      <c r="M167" s="195" t="s">
        <v>1</v>
      </c>
      <c r="N167" s="196" t="s">
        <v>47</v>
      </c>
      <c r="O167" s="71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146</v>
      </c>
      <c r="AT167" s="199" t="s">
        <v>141</v>
      </c>
      <c r="AU167" s="199" t="s">
        <v>93</v>
      </c>
      <c r="AY167" s="16" t="s">
        <v>139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6" t="s">
        <v>90</v>
      </c>
      <c r="BK167" s="200">
        <f>ROUND(I167*H167,2)</f>
        <v>0</v>
      </c>
      <c r="BL167" s="16" t="s">
        <v>146</v>
      </c>
      <c r="BM167" s="199" t="s">
        <v>430</v>
      </c>
    </row>
    <row r="168" spans="1:65" s="13" customFormat="1">
      <c r="B168" s="201"/>
      <c r="C168" s="202"/>
      <c r="D168" s="203" t="s">
        <v>148</v>
      </c>
      <c r="E168" s="204" t="s">
        <v>1</v>
      </c>
      <c r="F168" s="205" t="s">
        <v>431</v>
      </c>
      <c r="G168" s="202"/>
      <c r="H168" s="206">
        <v>317.98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148</v>
      </c>
      <c r="AU168" s="212" t="s">
        <v>93</v>
      </c>
      <c r="AV168" s="13" t="s">
        <v>93</v>
      </c>
      <c r="AW168" s="13" t="s">
        <v>38</v>
      </c>
      <c r="AX168" s="13" t="s">
        <v>90</v>
      </c>
      <c r="AY168" s="212" t="s">
        <v>139</v>
      </c>
    </row>
    <row r="169" spans="1:65" s="2" customFormat="1" ht="16.5" customHeight="1">
      <c r="A169" s="34"/>
      <c r="B169" s="35"/>
      <c r="C169" s="188" t="s">
        <v>8</v>
      </c>
      <c r="D169" s="188" t="s">
        <v>141</v>
      </c>
      <c r="E169" s="189" t="s">
        <v>209</v>
      </c>
      <c r="F169" s="190" t="s">
        <v>210</v>
      </c>
      <c r="G169" s="191" t="s">
        <v>174</v>
      </c>
      <c r="H169" s="192">
        <v>213.17</v>
      </c>
      <c r="I169" s="193"/>
      <c r="J169" s="194">
        <f>ROUND(I169*H169,2)</f>
        <v>0</v>
      </c>
      <c r="K169" s="190" t="s">
        <v>145</v>
      </c>
      <c r="L169" s="39"/>
      <c r="M169" s="195" t="s">
        <v>1</v>
      </c>
      <c r="N169" s="196" t="s">
        <v>47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146</v>
      </c>
      <c r="AT169" s="199" t="s">
        <v>141</v>
      </c>
      <c r="AU169" s="199" t="s">
        <v>93</v>
      </c>
      <c r="AY169" s="16" t="s">
        <v>139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6" t="s">
        <v>90</v>
      </c>
      <c r="BK169" s="200">
        <f>ROUND(I169*H169,2)</f>
        <v>0</v>
      </c>
      <c r="BL169" s="16" t="s">
        <v>146</v>
      </c>
      <c r="BM169" s="199" t="s">
        <v>432</v>
      </c>
    </row>
    <row r="170" spans="1:65" s="13" customFormat="1">
      <c r="B170" s="201"/>
      <c r="C170" s="202"/>
      <c r="D170" s="203" t="s">
        <v>148</v>
      </c>
      <c r="E170" s="204" t="s">
        <v>1</v>
      </c>
      <c r="F170" s="205" t="s">
        <v>433</v>
      </c>
      <c r="G170" s="202"/>
      <c r="H170" s="206">
        <v>213.17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148</v>
      </c>
      <c r="AU170" s="212" t="s">
        <v>93</v>
      </c>
      <c r="AV170" s="13" t="s">
        <v>93</v>
      </c>
      <c r="AW170" s="13" t="s">
        <v>38</v>
      </c>
      <c r="AX170" s="13" t="s">
        <v>90</v>
      </c>
      <c r="AY170" s="212" t="s">
        <v>139</v>
      </c>
    </row>
    <row r="171" spans="1:65" s="2" customFormat="1" ht="16.5" customHeight="1">
      <c r="A171" s="34"/>
      <c r="B171" s="35"/>
      <c r="C171" s="224" t="s">
        <v>223</v>
      </c>
      <c r="D171" s="224" t="s">
        <v>214</v>
      </c>
      <c r="E171" s="225" t="s">
        <v>215</v>
      </c>
      <c r="F171" s="226" t="s">
        <v>216</v>
      </c>
      <c r="G171" s="227" t="s">
        <v>201</v>
      </c>
      <c r="H171" s="228">
        <v>426.34</v>
      </c>
      <c r="I171" s="229"/>
      <c r="J171" s="230">
        <f>ROUND(I171*H171,2)</f>
        <v>0</v>
      </c>
      <c r="K171" s="226" t="s">
        <v>145</v>
      </c>
      <c r="L171" s="231"/>
      <c r="M171" s="232" t="s">
        <v>1</v>
      </c>
      <c r="N171" s="233" t="s">
        <v>47</v>
      </c>
      <c r="O171" s="71"/>
      <c r="P171" s="197">
        <f>O171*H171</f>
        <v>0</v>
      </c>
      <c r="Q171" s="197">
        <v>1</v>
      </c>
      <c r="R171" s="197">
        <f>Q171*H171</f>
        <v>426.34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184</v>
      </c>
      <c r="AT171" s="199" t="s">
        <v>214</v>
      </c>
      <c r="AU171" s="199" t="s">
        <v>93</v>
      </c>
      <c r="AY171" s="16" t="s">
        <v>139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6" t="s">
        <v>90</v>
      </c>
      <c r="BK171" s="200">
        <f>ROUND(I171*H171,2)</f>
        <v>0</v>
      </c>
      <c r="BL171" s="16" t="s">
        <v>146</v>
      </c>
      <c r="BM171" s="199" t="s">
        <v>434</v>
      </c>
    </row>
    <row r="172" spans="1:65" s="13" customFormat="1">
      <c r="B172" s="201"/>
      <c r="C172" s="202"/>
      <c r="D172" s="203" t="s">
        <v>148</v>
      </c>
      <c r="E172" s="204" t="s">
        <v>1</v>
      </c>
      <c r="F172" s="205" t="s">
        <v>435</v>
      </c>
      <c r="G172" s="202"/>
      <c r="H172" s="206">
        <v>426.34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148</v>
      </c>
      <c r="AU172" s="212" t="s">
        <v>93</v>
      </c>
      <c r="AV172" s="13" t="s">
        <v>93</v>
      </c>
      <c r="AW172" s="13" t="s">
        <v>38</v>
      </c>
      <c r="AX172" s="13" t="s">
        <v>90</v>
      </c>
      <c r="AY172" s="212" t="s">
        <v>139</v>
      </c>
    </row>
    <row r="173" spans="1:65" s="2" customFormat="1" ht="16.5" customHeight="1">
      <c r="A173" s="34"/>
      <c r="B173" s="35"/>
      <c r="C173" s="188" t="s">
        <v>229</v>
      </c>
      <c r="D173" s="188" t="s">
        <v>141</v>
      </c>
      <c r="E173" s="189" t="s">
        <v>219</v>
      </c>
      <c r="F173" s="190" t="s">
        <v>220</v>
      </c>
      <c r="G173" s="191" t="s">
        <v>174</v>
      </c>
      <c r="H173" s="192">
        <v>74.685000000000002</v>
      </c>
      <c r="I173" s="193"/>
      <c r="J173" s="194">
        <f>ROUND(I173*H173,2)</f>
        <v>0</v>
      </c>
      <c r="K173" s="190" t="s">
        <v>145</v>
      </c>
      <c r="L173" s="39"/>
      <c r="M173" s="195" t="s">
        <v>1</v>
      </c>
      <c r="N173" s="196" t="s">
        <v>47</v>
      </c>
      <c r="O173" s="71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9" t="s">
        <v>146</v>
      </c>
      <c r="AT173" s="199" t="s">
        <v>141</v>
      </c>
      <c r="AU173" s="199" t="s">
        <v>93</v>
      </c>
      <c r="AY173" s="16" t="s">
        <v>139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6" t="s">
        <v>90</v>
      </c>
      <c r="BK173" s="200">
        <f>ROUND(I173*H173,2)</f>
        <v>0</v>
      </c>
      <c r="BL173" s="16" t="s">
        <v>146</v>
      </c>
      <c r="BM173" s="199" t="s">
        <v>436</v>
      </c>
    </row>
    <row r="174" spans="1:65" s="13" customFormat="1">
      <c r="B174" s="201"/>
      <c r="C174" s="202"/>
      <c r="D174" s="203" t="s">
        <v>148</v>
      </c>
      <c r="E174" s="204" t="s">
        <v>1</v>
      </c>
      <c r="F174" s="205" t="s">
        <v>437</v>
      </c>
      <c r="G174" s="202"/>
      <c r="H174" s="206">
        <v>19.22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148</v>
      </c>
      <c r="AU174" s="212" t="s">
        <v>93</v>
      </c>
      <c r="AV174" s="13" t="s">
        <v>93</v>
      </c>
      <c r="AW174" s="13" t="s">
        <v>38</v>
      </c>
      <c r="AX174" s="13" t="s">
        <v>82</v>
      </c>
      <c r="AY174" s="212" t="s">
        <v>139</v>
      </c>
    </row>
    <row r="175" spans="1:65" s="13" customFormat="1">
      <c r="B175" s="201"/>
      <c r="C175" s="202"/>
      <c r="D175" s="203" t="s">
        <v>148</v>
      </c>
      <c r="E175" s="204" t="s">
        <v>1</v>
      </c>
      <c r="F175" s="205" t="s">
        <v>438</v>
      </c>
      <c r="G175" s="202"/>
      <c r="H175" s="206">
        <v>55.465000000000003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148</v>
      </c>
      <c r="AU175" s="212" t="s">
        <v>93</v>
      </c>
      <c r="AV175" s="13" t="s">
        <v>93</v>
      </c>
      <c r="AW175" s="13" t="s">
        <v>38</v>
      </c>
      <c r="AX175" s="13" t="s">
        <v>82</v>
      </c>
      <c r="AY175" s="212" t="s">
        <v>139</v>
      </c>
    </row>
    <row r="176" spans="1:65" s="14" customFormat="1">
      <c r="B176" s="213"/>
      <c r="C176" s="214"/>
      <c r="D176" s="203" t="s">
        <v>148</v>
      </c>
      <c r="E176" s="215" t="s">
        <v>1</v>
      </c>
      <c r="F176" s="216" t="s">
        <v>178</v>
      </c>
      <c r="G176" s="214"/>
      <c r="H176" s="217">
        <v>74.685000000000002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148</v>
      </c>
      <c r="AU176" s="223" t="s">
        <v>93</v>
      </c>
      <c r="AV176" s="14" t="s">
        <v>146</v>
      </c>
      <c r="AW176" s="14" t="s">
        <v>38</v>
      </c>
      <c r="AX176" s="14" t="s">
        <v>90</v>
      </c>
      <c r="AY176" s="223" t="s">
        <v>139</v>
      </c>
    </row>
    <row r="177" spans="1:65" s="2" customFormat="1" ht="16.5" customHeight="1">
      <c r="A177" s="34"/>
      <c r="B177" s="35"/>
      <c r="C177" s="224" t="s">
        <v>235</v>
      </c>
      <c r="D177" s="224" t="s">
        <v>214</v>
      </c>
      <c r="E177" s="225" t="s">
        <v>224</v>
      </c>
      <c r="F177" s="226" t="s">
        <v>225</v>
      </c>
      <c r="G177" s="227" t="s">
        <v>201</v>
      </c>
      <c r="H177" s="228">
        <v>149.37</v>
      </c>
      <c r="I177" s="229"/>
      <c r="J177" s="230">
        <f>ROUND(I177*H177,2)</f>
        <v>0</v>
      </c>
      <c r="K177" s="226" t="s">
        <v>145</v>
      </c>
      <c r="L177" s="231"/>
      <c r="M177" s="232" t="s">
        <v>1</v>
      </c>
      <c r="N177" s="233" t="s">
        <v>47</v>
      </c>
      <c r="O177" s="71"/>
      <c r="P177" s="197">
        <f>O177*H177</f>
        <v>0</v>
      </c>
      <c r="Q177" s="197">
        <v>1</v>
      </c>
      <c r="R177" s="197">
        <f>Q177*H177</f>
        <v>149.37</v>
      </c>
      <c r="S177" s="197">
        <v>0</v>
      </c>
      <c r="T177" s="19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184</v>
      </c>
      <c r="AT177" s="199" t="s">
        <v>214</v>
      </c>
      <c r="AU177" s="199" t="s">
        <v>93</v>
      </c>
      <c r="AY177" s="16" t="s">
        <v>139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6" t="s">
        <v>90</v>
      </c>
      <c r="BK177" s="200">
        <f>ROUND(I177*H177,2)</f>
        <v>0</v>
      </c>
      <c r="BL177" s="16" t="s">
        <v>146</v>
      </c>
      <c r="BM177" s="199" t="s">
        <v>439</v>
      </c>
    </row>
    <row r="178" spans="1:65" s="13" customFormat="1">
      <c r="B178" s="201"/>
      <c r="C178" s="202"/>
      <c r="D178" s="203" t="s">
        <v>148</v>
      </c>
      <c r="E178" s="204" t="s">
        <v>1</v>
      </c>
      <c r="F178" s="205" t="s">
        <v>440</v>
      </c>
      <c r="G178" s="202"/>
      <c r="H178" s="206">
        <v>149.37</v>
      </c>
      <c r="I178" s="207"/>
      <c r="J178" s="202"/>
      <c r="K178" s="202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148</v>
      </c>
      <c r="AU178" s="212" t="s">
        <v>93</v>
      </c>
      <c r="AV178" s="13" t="s">
        <v>93</v>
      </c>
      <c r="AW178" s="13" t="s">
        <v>38</v>
      </c>
      <c r="AX178" s="13" t="s">
        <v>90</v>
      </c>
      <c r="AY178" s="212" t="s">
        <v>139</v>
      </c>
    </row>
    <row r="179" spans="1:65" s="12" customFormat="1" ht="22.95" customHeight="1">
      <c r="B179" s="172"/>
      <c r="C179" s="173"/>
      <c r="D179" s="174" t="s">
        <v>81</v>
      </c>
      <c r="E179" s="186" t="s">
        <v>154</v>
      </c>
      <c r="F179" s="186" t="s">
        <v>234</v>
      </c>
      <c r="G179" s="173"/>
      <c r="H179" s="173"/>
      <c r="I179" s="176"/>
      <c r="J179" s="187">
        <f>BK179</f>
        <v>0</v>
      </c>
      <c r="K179" s="173"/>
      <c r="L179" s="178"/>
      <c r="M179" s="179"/>
      <c r="N179" s="180"/>
      <c r="O179" s="180"/>
      <c r="P179" s="181">
        <f>SUM(P180:P182)</f>
        <v>0</v>
      </c>
      <c r="Q179" s="180"/>
      <c r="R179" s="181">
        <f>SUM(R180:R182)</f>
        <v>0.53486999999999996</v>
      </c>
      <c r="S179" s="180"/>
      <c r="T179" s="182">
        <f>SUM(T180:T182)</f>
        <v>0</v>
      </c>
      <c r="AR179" s="183" t="s">
        <v>90</v>
      </c>
      <c r="AT179" s="184" t="s">
        <v>81</v>
      </c>
      <c r="AU179" s="184" t="s">
        <v>90</v>
      </c>
      <c r="AY179" s="183" t="s">
        <v>139</v>
      </c>
      <c r="BK179" s="185">
        <f>SUM(BK180:BK182)</f>
        <v>0</v>
      </c>
    </row>
    <row r="180" spans="1:65" s="2" customFormat="1" ht="16.5" customHeight="1">
      <c r="A180" s="34"/>
      <c r="B180" s="35"/>
      <c r="C180" s="188" t="s">
        <v>241</v>
      </c>
      <c r="D180" s="188" t="s">
        <v>141</v>
      </c>
      <c r="E180" s="189" t="s">
        <v>441</v>
      </c>
      <c r="F180" s="190" t="s">
        <v>442</v>
      </c>
      <c r="G180" s="191" t="s">
        <v>272</v>
      </c>
      <c r="H180" s="192">
        <v>3</v>
      </c>
      <c r="I180" s="193"/>
      <c r="J180" s="194">
        <f>ROUND(I180*H180,2)</f>
        <v>0</v>
      </c>
      <c r="K180" s="190" t="s">
        <v>145</v>
      </c>
      <c r="L180" s="39"/>
      <c r="M180" s="195" t="s">
        <v>1</v>
      </c>
      <c r="N180" s="196" t="s">
        <v>47</v>
      </c>
      <c r="O180" s="71"/>
      <c r="P180" s="197">
        <f>O180*H180</f>
        <v>0</v>
      </c>
      <c r="Q180" s="197">
        <v>0.17488999999999999</v>
      </c>
      <c r="R180" s="197">
        <f>Q180*H180</f>
        <v>0.52466999999999997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146</v>
      </c>
      <c r="AT180" s="199" t="s">
        <v>141</v>
      </c>
      <c r="AU180" s="199" t="s">
        <v>93</v>
      </c>
      <c r="AY180" s="16" t="s">
        <v>139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6" t="s">
        <v>90</v>
      </c>
      <c r="BK180" s="200">
        <f>ROUND(I180*H180,2)</f>
        <v>0</v>
      </c>
      <c r="BL180" s="16" t="s">
        <v>146</v>
      </c>
      <c r="BM180" s="199" t="s">
        <v>443</v>
      </c>
    </row>
    <row r="181" spans="1:65" s="13" customFormat="1">
      <c r="B181" s="201"/>
      <c r="C181" s="202"/>
      <c r="D181" s="203" t="s">
        <v>148</v>
      </c>
      <c r="E181" s="204" t="s">
        <v>1</v>
      </c>
      <c r="F181" s="205" t="s">
        <v>154</v>
      </c>
      <c r="G181" s="202"/>
      <c r="H181" s="206">
        <v>3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148</v>
      </c>
      <c r="AU181" s="212" t="s">
        <v>93</v>
      </c>
      <c r="AV181" s="13" t="s">
        <v>93</v>
      </c>
      <c r="AW181" s="13" t="s">
        <v>38</v>
      </c>
      <c r="AX181" s="13" t="s">
        <v>90</v>
      </c>
      <c r="AY181" s="212" t="s">
        <v>139</v>
      </c>
    </row>
    <row r="182" spans="1:65" s="2" customFormat="1" ht="16.5" customHeight="1">
      <c r="A182" s="34"/>
      <c r="B182" s="35"/>
      <c r="C182" s="224" t="s">
        <v>247</v>
      </c>
      <c r="D182" s="224" t="s">
        <v>214</v>
      </c>
      <c r="E182" s="225" t="s">
        <v>444</v>
      </c>
      <c r="F182" s="226" t="s">
        <v>445</v>
      </c>
      <c r="G182" s="227" t="s">
        <v>272</v>
      </c>
      <c r="H182" s="228">
        <v>3</v>
      </c>
      <c r="I182" s="229"/>
      <c r="J182" s="230">
        <f>ROUND(I182*H182,2)</f>
        <v>0</v>
      </c>
      <c r="K182" s="226" t="s">
        <v>145</v>
      </c>
      <c r="L182" s="231"/>
      <c r="M182" s="232" t="s">
        <v>1</v>
      </c>
      <c r="N182" s="233" t="s">
        <v>47</v>
      </c>
      <c r="O182" s="71"/>
      <c r="P182" s="197">
        <f>O182*H182</f>
        <v>0</v>
      </c>
      <c r="Q182" s="197">
        <v>3.3999999999999998E-3</v>
      </c>
      <c r="R182" s="197">
        <f>Q182*H182</f>
        <v>1.0199999999999999E-2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184</v>
      </c>
      <c r="AT182" s="199" t="s">
        <v>214</v>
      </c>
      <c r="AU182" s="199" t="s">
        <v>93</v>
      </c>
      <c r="AY182" s="16" t="s">
        <v>139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6" t="s">
        <v>90</v>
      </c>
      <c r="BK182" s="200">
        <f>ROUND(I182*H182,2)</f>
        <v>0</v>
      </c>
      <c r="BL182" s="16" t="s">
        <v>146</v>
      </c>
      <c r="BM182" s="199" t="s">
        <v>446</v>
      </c>
    </row>
    <row r="183" spans="1:65" s="12" customFormat="1" ht="22.95" customHeight="1">
      <c r="B183" s="172"/>
      <c r="C183" s="173"/>
      <c r="D183" s="174" t="s">
        <v>81</v>
      </c>
      <c r="E183" s="186" t="s">
        <v>146</v>
      </c>
      <c r="F183" s="186" t="s">
        <v>240</v>
      </c>
      <c r="G183" s="173"/>
      <c r="H183" s="173"/>
      <c r="I183" s="176"/>
      <c r="J183" s="187">
        <f>BK183</f>
        <v>0</v>
      </c>
      <c r="K183" s="173"/>
      <c r="L183" s="178"/>
      <c r="M183" s="179"/>
      <c r="N183" s="180"/>
      <c r="O183" s="180"/>
      <c r="P183" s="181">
        <f>SUM(P184:P201)</f>
        <v>0</v>
      </c>
      <c r="Q183" s="180"/>
      <c r="R183" s="181">
        <f>SUM(R184:R201)</f>
        <v>0.44200080000000003</v>
      </c>
      <c r="S183" s="180"/>
      <c r="T183" s="182">
        <f>SUM(T184:T201)</f>
        <v>0</v>
      </c>
      <c r="AR183" s="183" t="s">
        <v>90</v>
      </c>
      <c r="AT183" s="184" t="s">
        <v>81</v>
      </c>
      <c r="AU183" s="184" t="s">
        <v>90</v>
      </c>
      <c r="AY183" s="183" t="s">
        <v>139</v>
      </c>
      <c r="BK183" s="185">
        <f>SUM(BK184:BK201)</f>
        <v>0</v>
      </c>
    </row>
    <row r="184" spans="1:65" s="2" customFormat="1" ht="16.5" customHeight="1">
      <c r="A184" s="34"/>
      <c r="B184" s="35"/>
      <c r="C184" s="188" t="s">
        <v>7</v>
      </c>
      <c r="D184" s="188" t="s">
        <v>141</v>
      </c>
      <c r="E184" s="189" t="s">
        <v>242</v>
      </c>
      <c r="F184" s="190" t="s">
        <v>243</v>
      </c>
      <c r="G184" s="191" t="s">
        <v>174</v>
      </c>
      <c r="H184" s="192">
        <v>28.344999999999999</v>
      </c>
      <c r="I184" s="193"/>
      <c r="J184" s="194">
        <f>ROUND(I184*H184,2)</f>
        <v>0</v>
      </c>
      <c r="K184" s="190" t="s">
        <v>145</v>
      </c>
      <c r="L184" s="39"/>
      <c r="M184" s="195" t="s">
        <v>1</v>
      </c>
      <c r="N184" s="196" t="s">
        <v>47</v>
      </c>
      <c r="O184" s="71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146</v>
      </c>
      <c r="AT184" s="199" t="s">
        <v>141</v>
      </c>
      <c r="AU184" s="199" t="s">
        <v>93</v>
      </c>
      <c r="AY184" s="16" t="s">
        <v>139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6" t="s">
        <v>90</v>
      </c>
      <c r="BK184" s="200">
        <f>ROUND(I184*H184,2)</f>
        <v>0</v>
      </c>
      <c r="BL184" s="16" t="s">
        <v>146</v>
      </c>
      <c r="BM184" s="199" t="s">
        <v>447</v>
      </c>
    </row>
    <row r="185" spans="1:65" s="13" customFormat="1">
      <c r="B185" s="201"/>
      <c r="C185" s="202"/>
      <c r="D185" s="203" t="s">
        <v>148</v>
      </c>
      <c r="E185" s="204" t="s">
        <v>1</v>
      </c>
      <c r="F185" s="205" t="s">
        <v>448</v>
      </c>
      <c r="G185" s="202"/>
      <c r="H185" s="206">
        <v>4.8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148</v>
      </c>
      <c r="AU185" s="212" t="s">
        <v>93</v>
      </c>
      <c r="AV185" s="13" t="s">
        <v>93</v>
      </c>
      <c r="AW185" s="13" t="s">
        <v>38</v>
      </c>
      <c r="AX185" s="13" t="s">
        <v>82</v>
      </c>
      <c r="AY185" s="212" t="s">
        <v>139</v>
      </c>
    </row>
    <row r="186" spans="1:65" s="13" customFormat="1">
      <c r="B186" s="201"/>
      <c r="C186" s="202"/>
      <c r="D186" s="203" t="s">
        <v>148</v>
      </c>
      <c r="E186" s="204" t="s">
        <v>1</v>
      </c>
      <c r="F186" s="205" t="s">
        <v>449</v>
      </c>
      <c r="G186" s="202"/>
      <c r="H186" s="206">
        <v>23.545000000000002</v>
      </c>
      <c r="I186" s="207"/>
      <c r="J186" s="202"/>
      <c r="K186" s="202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148</v>
      </c>
      <c r="AU186" s="212" t="s">
        <v>93</v>
      </c>
      <c r="AV186" s="13" t="s">
        <v>93</v>
      </c>
      <c r="AW186" s="13" t="s">
        <v>38</v>
      </c>
      <c r="AX186" s="13" t="s">
        <v>82</v>
      </c>
      <c r="AY186" s="212" t="s">
        <v>139</v>
      </c>
    </row>
    <row r="187" spans="1:65" s="14" customFormat="1">
      <c r="B187" s="213"/>
      <c r="C187" s="214"/>
      <c r="D187" s="203" t="s">
        <v>148</v>
      </c>
      <c r="E187" s="215" t="s">
        <v>1</v>
      </c>
      <c r="F187" s="216" t="s">
        <v>178</v>
      </c>
      <c r="G187" s="214"/>
      <c r="H187" s="217">
        <v>28.344999999999999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148</v>
      </c>
      <c r="AU187" s="223" t="s">
        <v>93</v>
      </c>
      <c r="AV187" s="14" t="s">
        <v>146</v>
      </c>
      <c r="AW187" s="14" t="s">
        <v>38</v>
      </c>
      <c r="AX187" s="14" t="s">
        <v>90</v>
      </c>
      <c r="AY187" s="223" t="s">
        <v>139</v>
      </c>
    </row>
    <row r="188" spans="1:65" s="2" customFormat="1" ht="16.5" customHeight="1">
      <c r="A188" s="34"/>
      <c r="B188" s="35"/>
      <c r="C188" s="224" t="s">
        <v>256</v>
      </c>
      <c r="D188" s="224" t="s">
        <v>214</v>
      </c>
      <c r="E188" s="225" t="s">
        <v>450</v>
      </c>
      <c r="F188" s="226" t="s">
        <v>451</v>
      </c>
      <c r="G188" s="227" t="s">
        <v>168</v>
      </c>
      <c r="H188" s="228">
        <v>3</v>
      </c>
      <c r="I188" s="229"/>
      <c r="J188" s="230">
        <f>ROUND(I188*H188,2)</f>
        <v>0</v>
      </c>
      <c r="K188" s="226" t="s">
        <v>145</v>
      </c>
      <c r="L188" s="231"/>
      <c r="M188" s="232" t="s">
        <v>1</v>
      </c>
      <c r="N188" s="233" t="s">
        <v>47</v>
      </c>
      <c r="O188" s="71"/>
      <c r="P188" s="197">
        <f>O188*H188</f>
        <v>0</v>
      </c>
      <c r="Q188" s="197">
        <v>9.7000000000000003E-2</v>
      </c>
      <c r="R188" s="197">
        <f>Q188*H188</f>
        <v>0.29100000000000004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184</v>
      </c>
      <c r="AT188" s="199" t="s">
        <v>214</v>
      </c>
      <c r="AU188" s="199" t="s">
        <v>93</v>
      </c>
      <c r="AY188" s="16" t="s">
        <v>139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6" t="s">
        <v>90</v>
      </c>
      <c r="BK188" s="200">
        <f>ROUND(I188*H188,2)</f>
        <v>0</v>
      </c>
      <c r="BL188" s="16" t="s">
        <v>146</v>
      </c>
      <c r="BM188" s="199" t="s">
        <v>452</v>
      </c>
    </row>
    <row r="189" spans="1:65" s="13" customFormat="1">
      <c r="B189" s="201"/>
      <c r="C189" s="202"/>
      <c r="D189" s="203" t="s">
        <v>148</v>
      </c>
      <c r="E189" s="204" t="s">
        <v>1</v>
      </c>
      <c r="F189" s="205" t="s">
        <v>453</v>
      </c>
      <c r="G189" s="202"/>
      <c r="H189" s="206">
        <v>3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148</v>
      </c>
      <c r="AU189" s="212" t="s">
        <v>93</v>
      </c>
      <c r="AV189" s="13" t="s">
        <v>93</v>
      </c>
      <c r="AW189" s="13" t="s">
        <v>38</v>
      </c>
      <c r="AX189" s="13" t="s">
        <v>90</v>
      </c>
      <c r="AY189" s="212" t="s">
        <v>139</v>
      </c>
    </row>
    <row r="190" spans="1:65" s="2" customFormat="1" ht="16.5" customHeight="1">
      <c r="A190" s="34"/>
      <c r="B190" s="35"/>
      <c r="C190" s="224" t="s">
        <v>260</v>
      </c>
      <c r="D190" s="224" t="s">
        <v>214</v>
      </c>
      <c r="E190" s="225" t="s">
        <v>454</v>
      </c>
      <c r="F190" s="226" t="s">
        <v>455</v>
      </c>
      <c r="G190" s="227" t="s">
        <v>168</v>
      </c>
      <c r="H190" s="228">
        <v>3</v>
      </c>
      <c r="I190" s="229"/>
      <c r="J190" s="230">
        <f>ROUND(I190*H190,2)</f>
        <v>0</v>
      </c>
      <c r="K190" s="226" t="s">
        <v>145</v>
      </c>
      <c r="L190" s="231"/>
      <c r="M190" s="232" t="s">
        <v>1</v>
      </c>
      <c r="N190" s="233" t="s">
        <v>47</v>
      </c>
      <c r="O190" s="71"/>
      <c r="P190" s="197">
        <f>O190*H190</f>
        <v>0</v>
      </c>
      <c r="Q190" s="197">
        <v>3.7999999999999999E-2</v>
      </c>
      <c r="R190" s="197">
        <f>Q190*H190</f>
        <v>0.11399999999999999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184</v>
      </c>
      <c r="AT190" s="199" t="s">
        <v>214</v>
      </c>
      <c r="AU190" s="199" t="s">
        <v>93</v>
      </c>
      <c r="AY190" s="16" t="s">
        <v>139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6" t="s">
        <v>90</v>
      </c>
      <c r="BK190" s="200">
        <f>ROUND(I190*H190,2)</f>
        <v>0</v>
      </c>
      <c r="BL190" s="16" t="s">
        <v>146</v>
      </c>
      <c r="BM190" s="199" t="s">
        <v>456</v>
      </c>
    </row>
    <row r="191" spans="1:65" s="13" customFormat="1">
      <c r="B191" s="201"/>
      <c r="C191" s="202"/>
      <c r="D191" s="203" t="s">
        <v>148</v>
      </c>
      <c r="E191" s="204" t="s">
        <v>1</v>
      </c>
      <c r="F191" s="205" t="s">
        <v>453</v>
      </c>
      <c r="G191" s="202"/>
      <c r="H191" s="206">
        <v>3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148</v>
      </c>
      <c r="AU191" s="212" t="s">
        <v>93</v>
      </c>
      <c r="AV191" s="13" t="s">
        <v>93</v>
      </c>
      <c r="AW191" s="13" t="s">
        <v>38</v>
      </c>
      <c r="AX191" s="13" t="s">
        <v>90</v>
      </c>
      <c r="AY191" s="212" t="s">
        <v>139</v>
      </c>
    </row>
    <row r="192" spans="1:65" s="2" customFormat="1" ht="21.75" customHeight="1">
      <c r="A192" s="34"/>
      <c r="B192" s="35"/>
      <c r="C192" s="188" t="s">
        <v>265</v>
      </c>
      <c r="D192" s="188" t="s">
        <v>141</v>
      </c>
      <c r="E192" s="189" t="s">
        <v>457</v>
      </c>
      <c r="F192" s="190" t="s">
        <v>458</v>
      </c>
      <c r="G192" s="191" t="s">
        <v>144</v>
      </c>
      <c r="H192" s="192">
        <v>4</v>
      </c>
      <c r="I192" s="193"/>
      <c r="J192" s="194">
        <f>ROUND(I192*H192,2)</f>
        <v>0</v>
      </c>
      <c r="K192" s="190" t="s">
        <v>145</v>
      </c>
      <c r="L192" s="39"/>
      <c r="M192" s="195" t="s">
        <v>1</v>
      </c>
      <c r="N192" s="196" t="s">
        <v>47</v>
      </c>
      <c r="O192" s="71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146</v>
      </c>
      <c r="AT192" s="199" t="s">
        <v>141</v>
      </c>
      <c r="AU192" s="199" t="s">
        <v>93</v>
      </c>
      <c r="AY192" s="16" t="s">
        <v>139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6" t="s">
        <v>90</v>
      </c>
      <c r="BK192" s="200">
        <f>ROUND(I192*H192,2)</f>
        <v>0</v>
      </c>
      <c r="BL192" s="16" t="s">
        <v>146</v>
      </c>
      <c r="BM192" s="199" t="s">
        <v>459</v>
      </c>
    </row>
    <row r="193" spans="1:65" s="13" customFormat="1">
      <c r="B193" s="201"/>
      <c r="C193" s="202"/>
      <c r="D193" s="203" t="s">
        <v>148</v>
      </c>
      <c r="E193" s="204" t="s">
        <v>1</v>
      </c>
      <c r="F193" s="205" t="s">
        <v>460</v>
      </c>
      <c r="G193" s="202"/>
      <c r="H193" s="206">
        <v>4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148</v>
      </c>
      <c r="AU193" s="212" t="s">
        <v>93</v>
      </c>
      <c r="AV193" s="13" t="s">
        <v>93</v>
      </c>
      <c r="AW193" s="13" t="s">
        <v>38</v>
      </c>
      <c r="AX193" s="13" t="s">
        <v>90</v>
      </c>
      <c r="AY193" s="212" t="s">
        <v>139</v>
      </c>
    </row>
    <row r="194" spans="1:65" s="2" customFormat="1" ht="16.5" customHeight="1">
      <c r="A194" s="34"/>
      <c r="B194" s="35"/>
      <c r="C194" s="188" t="s">
        <v>269</v>
      </c>
      <c r="D194" s="188" t="s">
        <v>141</v>
      </c>
      <c r="E194" s="189" t="s">
        <v>461</v>
      </c>
      <c r="F194" s="190" t="s">
        <v>462</v>
      </c>
      <c r="G194" s="191" t="s">
        <v>272</v>
      </c>
      <c r="H194" s="192">
        <v>9</v>
      </c>
      <c r="I194" s="193"/>
      <c r="J194" s="194">
        <f>ROUND(I194*H194,2)</f>
        <v>0</v>
      </c>
      <c r="K194" s="190" t="s">
        <v>145</v>
      </c>
      <c r="L194" s="39"/>
      <c r="M194" s="195" t="s">
        <v>1</v>
      </c>
      <c r="N194" s="196" t="s">
        <v>47</v>
      </c>
      <c r="O194" s="71"/>
      <c r="P194" s="197">
        <f>O194*H194</f>
        <v>0</v>
      </c>
      <c r="Q194" s="197">
        <v>1.65E-3</v>
      </c>
      <c r="R194" s="197">
        <f>Q194*H194</f>
        <v>1.485E-2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146</v>
      </c>
      <c r="AT194" s="199" t="s">
        <v>141</v>
      </c>
      <c r="AU194" s="199" t="s">
        <v>93</v>
      </c>
      <c r="AY194" s="16" t="s">
        <v>139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6" t="s">
        <v>90</v>
      </c>
      <c r="BK194" s="200">
        <f>ROUND(I194*H194,2)</f>
        <v>0</v>
      </c>
      <c r="BL194" s="16" t="s">
        <v>146</v>
      </c>
      <c r="BM194" s="199" t="s">
        <v>463</v>
      </c>
    </row>
    <row r="195" spans="1:65" s="13" customFormat="1">
      <c r="B195" s="201"/>
      <c r="C195" s="202"/>
      <c r="D195" s="203" t="s">
        <v>148</v>
      </c>
      <c r="E195" s="204" t="s">
        <v>1</v>
      </c>
      <c r="F195" s="205" t="s">
        <v>464</v>
      </c>
      <c r="G195" s="202"/>
      <c r="H195" s="206">
        <v>9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148</v>
      </c>
      <c r="AU195" s="212" t="s">
        <v>93</v>
      </c>
      <c r="AV195" s="13" t="s">
        <v>93</v>
      </c>
      <c r="AW195" s="13" t="s">
        <v>38</v>
      </c>
      <c r="AX195" s="13" t="s">
        <v>90</v>
      </c>
      <c r="AY195" s="212" t="s">
        <v>139</v>
      </c>
    </row>
    <row r="196" spans="1:65" s="2" customFormat="1" ht="16.5" customHeight="1">
      <c r="A196" s="34"/>
      <c r="B196" s="35"/>
      <c r="C196" s="188" t="s">
        <v>275</v>
      </c>
      <c r="D196" s="188" t="s">
        <v>141</v>
      </c>
      <c r="E196" s="189" t="s">
        <v>465</v>
      </c>
      <c r="F196" s="190" t="s">
        <v>466</v>
      </c>
      <c r="G196" s="191" t="s">
        <v>174</v>
      </c>
      <c r="H196" s="192">
        <v>0.48</v>
      </c>
      <c r="I196" s="193"/>
      <c r="J196" s="194">
        <f>ROUND(I196*H196,2)</f>
        <v>0</v>
      </c>
      <c r="K196" s="190" t="s">
        <v>145</v>
      </c>
      <c r="L196" s="39"/>
      <c r="M196" s="195" t="s">
        <v>1</v>
      </c>
      <c r="N196" s="196" t="s">
        <v>47</v>
      </c>
      <c r="O196" s="7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146</v>
      </c>
      <c r="AT196" s="199" t="s">
        <v>141</v>
      </c>
      <c r="AU196" s="199" t="s">
        <v>93</v>
      </c>
      <c r="AY196" s="16" t="s">
        <v>139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6" t="s">
        <v>90</v>
      </c>
      <c r="BK196" s="200">
        <f>ROUND(I196*H196,2)</f>
        <v>0</v>
      </c>
      <c r="BL196" s="16" t="s">
        <v>146</v>
      </c>
      <c r="BM196" s="199" t="s">
        <v>467</v>
      </c>
    </row>
    <row r="197" spans="1:65" s="13" customFormat="1">
      <c r="B197" s="201"/>
      <c r="C197" s="202"/>
      <c r="D197" s="203" t="s">
        <v>148</v>
      </c>
      <c r="E197" s="204" t="s">
        <v>1</v>
      </c>
      <c r="F197" s="205" t="s">
        <v>468</v>
      </c>
      <c r="G197" s="202"/>
      <c r="H197" s="206">
        <v>0.48</v>
      </c>
      <c r="I197" s="207"/>
      <c r="J197" s="202"/>
      <c r="K197" s="202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148</v>
      </c>
      <c r="AU197" s="212" t="s">
        <v>93</v>
      </c>
      <c r="AV197" s="13" t="s">
        <v>93</v>
      </c>
      <c r="AW197" s="13" t="s">
        <v>38</v>
      </c>
      <c r="AX197" s="13" t="s">
        <v>90</v>
      </c>
      <c r="AY197" s="212" t="s">
        <v>139</v>
      </c>
    </row>
    <row r="198" spans="1:65" s="2" customFormat="1" ht="16.5" customHeight="1">
      <c r="A198" s="34"/>
      <c r="B198" s="35"/>
      <c r="C198" s="188" t="s">
        <v>279</v>
      </c>
      <c r="D198" s="188" t="s">
        <v>141</v>
      </c>
      <c r="E198" s="189" t="s">
        <v>469</v>
      </c>
      <c r="F198" s="190" t="s">
        <v>470</v>
      </c>
      <c r="G198" s="191" t="s">
        <v>144</v>
      </c>
      <c r="H198" s="192">
        <v>2.48</v>
      </c>
      <c r="I198" s="193"/>
      <c r="J198" s="194">
        <f>ROUND(I198*H198,2)</f>
        <v>0</v>
      </c>
      <c r="K198" s="190" t="s">
        <v>145</v>
      </c>
      <c r="L198" s="39"/>
      <c r="M198" s="195" t="s">
        <v>1</v>
      </c>
      <c r="N198" s="196" t="s">
        <v>47</v>
      </c>
      <c r="O198" s="71"/>
      <c r="P198" s="197">
        <f>O198*H198</f>
        <v>0</v>
      </c>
      <c r="Q198" s="197">
        <v>6.3899999999999998E-3</v>
      </c>
      <c r="R198" s="197">
        <f>Q198*H198</f>
        <v>1.5847199999999999E-2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146</v>
      </c>
      <c r="AT198" s="199" t="s">
        <v>141</v>
      </c>
      <c r="AU198" s="199" t="s">
        <v>93</v>
      </c>
      <c r="AY198" s="16" t="s">
        <v>139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6" t="s">
        <v>90</v>
      </c>
      <c r="BK198" s="200">
        <f>ROUND(I198*H198,2)</f>
        <v>0</v>
      </c>
      <c r="BL198" s="16" t="s">
        <v>146</v>
      </c>
      <c r="BM198" s="199" t="s">
        <v>471</v>
      </c>
    </row>
    <row r="199" spans="1:65" s="13" customFormat="1">
      <c r="B199" s="201"/>
      <c r="C199" s="202"/>
      <c r="D199" s="203" t="s">
        <v>148</v>
      </c>
      <c r="E199" s="204" t="s">
        <v>1</v>
      </c>
      <c r="F199" s="205" t="s">
        <v>472</v>
      </c>
      <c r="G199" s="202"/>
      <c r="H199" s="206">
        <v>2.48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148</v>
      </c>
      <c r="AU199" s="212" t="s">
        <v>93</v>
      </c>
      <c r="AV199" s="13" t="s">
        <v>93</v>
      </c>
      <c r="AW199" s="13" t="s">
        <v>38</v>
      </c>
      <c r="AX199" s="13" t="s">
        <v>90</v>
      </c>
      <c r="AY199" s="212" t="s">
        <v>139</v>
      </c>
    </row>
    <row r="200" spans="1:65" s="2" customFormat="1" ht="16.5" customHeight="1">
      <c r="A200" s="34"/>
      <c r="B200" s="35"/>
      <c r="C200" s="188" t="s">
        <v>284</v>
      </c>
      <c r="D200" s="188" t="s">
        <v>141</v>
      </c>
      <c r="E200" s="189" t="s">
        <v>473</v>
      </c>
      <c r="F200" s="190" t="s">
        <v>474</v>
      </c>
      <c r="G200" s="191" t="s">
        <v>201</v>
      </c>
      <c r="H200" s="192">
        <v>6.0000000000000001E-3</v>
      </c>
      <c r="I200" s="193"/>
      <c r="J200" s="194">
        <f>ROUND(I200*H200,2)</f>
        <v>0</v>
      </c>
      <c r="K200" s="190" t="s">
        <v>145</v>
      </c>
      <c r="L200" s="39"/>
      <c r="M200" s="195" t="s">
        <v>1</v>
      </c>
      <c r="N200" s="196" t="s">
        <v>47</v>
      </c>
      <c r="O200" s="71"/>
      <c r="P200" s="197">
        <f>O200*H200</f>
        <v>0</v>
      </c>
      <c r="Q200" s="197">
        <v>1.0506</v>
      </c>
      <c r="R200" s="197">
        <f>Q200*H200</f>
        <v>6.3036000000000003E-3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146</v>
      </c>
      <c r="AT200" s="199" t="s">
        <v>141</v>
      </c>
      <c r="AU200" s="199" t="s">
        <v>93</v>
      </c>
      <c r="AY200" s="16" t="s">
        <v>139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6" t="s">
        <v>90</v>
      </c>
      <c r="BK200" s="200">
        <f>ROUND(I200*H200,2)</f>
        <v>0</v>
      </c>
      <c r="BL200" s="16" t="s">
        <v>146</v>
      </c>
      <c r="BM200" s="199" t="s">
        <v>475</v>
      </c>
    </row>
    <row r="201" spans="1:65" s="13" customFormat="1">
      <c r="B201" s="201"/>
      <c r="C201" s="202"/>
      <c r="D201" s="203" t="s">
        <v>148</v>
      </c>
      <c r="E201" s="204" t="s">
        <v>1</v>
      </c>
      <c r="F201" s="205" t="s">
        <v>476</v>
      </c>
      <c r="G201" s="202"/>
      <c r="H201" s="206">
        <v>6.0000000000000001E-3</v>
      </c>
      <c r="I201" s="207"/>
      <c r="J201" s="202"/>
      <c r="K201" s="202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148</v>
      </c>
      <c r="AU201" s="212" t="s">
        <v>93</v>
      </c>
      <c r="AV201" s="13" t="s">
        <v>93</v>
      </c>
      <c r="AW201" s="13" t="s">
        <v>38</v>
      </c>
      <c r="AX201" s="13" t="s">
        <v>90</v>
      </c>
      <c r="AY201" s="212" t="s">
        <v>139</v>
      </c>
    </row>
    <row r="202" spans="1:65" s="12" customFormat="1" ht="22.95" customHeight="1">
      <c r="B202" s="172"/>
      <c r="C202" s="173"/>
      <c r="D202" s="174" t="s">
        <v>81</v>
      </c>
      <c r="E202" s="186" t="s">
        <v>165</v>
      </c>
      <c r="F202" s="186" t="s">
        <v>246</v>
      </c>
      <c r="G202" s="173"/>
      <c r="H202" s="173"/>
      <c r="I202" s="176"/>
      <c r="J202" s="187">
        <f>BK202</f>
        <v>0</v>
      </c>
      <c r="K202" s="173"/>
      <c r="L202" s="178"/>
      <c r="M202" s="179"/>
      <c r="N202" s="180"/>
      <c r="O202" s="180"/>
      <c r="P202" s="181">
        <f>SUM(P203:P212)</f>
        <v>0</v>
      </c>
      <c r="Q202" s="180"/>
      <c r="R202" s="181">
        <f>SUM(R203:R212)</f>
        <v>2.4436800000000001</v>
      </c>
      <c r="S202" s="180"/>
      <c r="T202" s="182">
        <f>SUM(T203:T212)</f>
        <v>0</v>
      </c>
      <c r="AR202" s="183" t="s">
        <v>90</v>
      </c>
      <c r="AT202" s="184" t="s">
        <v>81</v>
      </c>
      <c r="AU202" s="184" t="s">
        <v>90</v>
      </c>
      <c r="AY202" s="183" t="s">
        <v>139</v>
      </c>
      <c r="BK202" s="185">
        <f>SUM(BK203:BK212)</f>
        <v>0</v>
      </c>
    </row>
    <row r="203" spans="1:65" s="2" customFormat="1" ht="16.5" customHeight="1">
      <c r="A203" s="34"/>
      <c r="B203" s="35"/>
      <c r="C203" s="188" t="s">
        <v>289</v>
      </c>
      <c r="D203" s="188" t="s">
        <v>141</v>
      </c>
      <c r="E203" s="189" t="s">
        <v>248</v>
      </c>
      <c r="F203" s="190" t="s">
        <v>249</v>
      </c>
      <c r="G203" s="191" t="s">
        <v>144</v>
      </c>
      <c r="H203" s="192">
        <v>205.15</v>
      </c>
      <c r="I203" s="193"/>
      <c r="J203" s="194">
        <f>ROUND(I203*H203,2)</f>
        <v>0</v>
      </c>
      <c r="K203" s="190" t="s">
        <v>145</v>
      </c>
      <c r="L203" s="39"/>
      <c r="M203" s="195" t="s">
        <v>1</v>
      </c>
      <c r="N203" s="196" t="s">
        <v>47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146</v>
      </c>
      <c r="AT203" s="199" t="s">
        <v>141</v>
      </c>
      <c r="AU203" s="199" t="s">
        <v>93</v>
      </c>
      <c r="AY203" s="16" t="s">
        <v>139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6" t="s">
        <v>90</v>
      </c>
      <c r="BK203" s="200">
        <f>ROUND(I203*H203,2)</f>
        <v>0</v>
      </c>
      <c r="BL203" s="16" t="s">
        <v>146</v>
      </c>
      <c r="BM203" s="199" t="s">
        <v>477</v>
      </c>
    </row>
    <row r="204" spans="1:65" s="13" customFormat="1">
      <c r="B204" s="201"/>
      <c r="C204" s="202"/>
      <c r="D204" s="203" t="s">
        <v>148</v>
      </c>
      <c r="E204" s="204" t="s">
        <v>1</v>
      </c>
      <c r="F204" s="205" t="s">
        <v>405</v>
      </c>
      <c r="G204" s="202"/>
      <c r="H204" s="206">
        <v>205.15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148</v>
      </c>
      <c r="AU204" s="212" t="s">
        <v>93</v>
      </c>
      <c r="AV204" s="13" t="s">
        <v>93</v>
      </c>
      <c r="AW204" s="13" t="s">
        <v>38</v>
      </c>
      <c r="AX204" s="13" t="s">
        <v>90</v>
      </c>
      <c r="AY204" s="212" t="s">
        <v>139</v>
      </c>
    </row>
    <row r="205" spans="1:65" s="2" customFormat="1" ht="16.5" customHeight="1">
      <c r="A205" s="34"/>
      <c r="B205" s="35"/>
      <c r="C205" s="188" t="s">
        <v>294</v>
      </c>
      <c r="D205" s="188" t="s">
        <v>141</v>
      </c>
      <c r="E205" s="189" t="s">
        <v>252</v>
      </c>
      <c r="F205" s="190" t="s">
        <v>253</v>
      </c>
      <c r="G205" s="191" t="s">
        <v>144</v>
      </c>
      <c r="H205" s="192">
        <v>205.15</v>
      </c>
      <c r="I205" s="193"/>
      <c r="J205" s="194">
        <f>ROUND(I205*H205,2)</f>
        <v>0</v>
      </c>
      <c r="K205" s="190" t="s">
        <v>145</v>
      </c>
      <c r="L205" s="39"/>
      <c r="M205" s="195" t="s">
        <v>1</v>
      </c>
      <c r="N205" s="196" t="s">
        <v>47</v>
      </c>
      <c r="O205" s="71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9" t="s">
        <v>146</v>
      </c>
      <c r="AT205" s="199" t="s">
        <v>141</v>
      </c>
      <c r="AU205" s="199" t="s">
        <v>93</v>
      </c>
      <c r="AY205" s="16" t="s">
        <v>139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6" t="s">
        <v>90</v>
      </c>
      <c r="BK205" s="200">
        <f>ROUND(I205*H205,2)</f>
        <v>0</v>
      </c>
      <c r="BL205" s="16" t="s">
        <v>146</v>
      </c>
      <c r="BM205" s="199" t="s">
        <v>478</v>
      </c>
    </row>
    <row r="206" spans="1:65" s="13" customFormat="1">
      <c r="B206" s="201"/>
      <c r="C206" s="202"/>
      <c r="D206" s="203" t="s">
        <v>148</v>
      </c>
      <c r="E206" s="204" t="s">
        <v>1</v>
      </c>
      <c r="F206" s="205" t="s">
        <v>405</v>
      </c>
      <c r="G206" s="202"/>
      <c r="H206" s="206">
        <v>205.15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148</v>
      </c>
      <c r="AU206" s="212" t="s">
        <v>93</v>
      </c>
      <c r="AV206" s="13" t="s">
        <v>93</v>
      </c>
      <c r="AW206" s="13" t="s">
        <v>38</v>
      </c>
      <c r="AX206" s="13" t="s">
        <v>90</v>
      </c>
      <c r="AY206" s="212" t="s">
        <v>139</v>
      </c>
    </row>
    <row r="207" spans="1:65" s="2" customFormat="1" ht="16.5" customHeight="1">
      <c r="A207" s="34"/>
      <c r="B207" s="35"/>
      <c r="C207" s="188" t="s">
        <v>299</v>
      </c>
      <c r="D207" s="188" t="s">
        <v>141</v>
      </c>
      <c r="E207" s="189" t="s">
        <v>479</v>
      </c>
      <c r="F207" s="190" t="s">
        <v>480</v>
      </c>
      <c r="G207" s="191" t="s">
        <v>144</v>
      </c>
      <c r="H207" s="192">
        <v>5</v>
      </c>
      <c r="I207" s="193"/>
      <c r="J207" s="194">
        <f>ROUND(I207*H207,2)</f>
        <v>0</v>
      </c>
      <c r="K207" s="190" t="s">
        <v>145</v>
      </c>
      <c r="L207" s="39"/>
      <c r="M207" s="195" t="s">
        <v>1</v>
      </c>
      <c r="N207" s="196" t="s">
        <v>47</v>
      </c>
      <c r="O207" s="71"/>
      <c r="P207" s="197">
        <f>O207*H207</f>
        <v>0</v>
      </c>
      <c r="Q207" s="197">
        <v>0.19536000000000001</v>
      </c>
      <c r="R207" s="197">
        <f>Q207*H207</f>
        <v>0.9768</v>
      </c>
      <c r="S207" s="197">
        <v>0</v>
      </c>
      <c r="T207" s="19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9" t="s">
        <v>146</v>
      </c>
      <c r="AT207" s="199" t="s">
        <v>141</v>
      </c>
      <c r="AU207" s="199" t="s">
        <v>93</v>
      </c>
      <c r="AY207" s="16" t="s">
        <v>139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6" t="s">
        <v>90</v>
      </c>
      <c r="BK207" s="200">
        <f>ROUND(I207*H207,2)</f>
        <v>0</v>
      </c>
      <c r="BL207" s="16" t="s">
        <v>146</v>
      </c>
      <c r="BM207" s="199" t="s">
        <v>481</v>
      </c>
    </row>
    <row r="208" spans="1:65" s="13" customFormat="1">
      <c r="B208" s="201"/>
      <c r="C208" s="202"/>
      <c r="D208" s="203" t="s">
        <v>148</v>
      </c>
      <c r="E208" s="204" t="s">
        <v>1</v>
      </c>
      <c r="F208" s="205" t="s">
        <v>482</v>
      </c>
      <c r="G208" s="202"/>
      <c r="H208" s="206">
        <v>5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148</v>
      </c>
      <c r="AU208" s="212" t="s">
        <v>93</v>
      </c>
      <c r="AV208" s="13" t="s">
        <v>93</v>
      </c>
      <c r="AW208" s="13" t="s">
        <v>38</v>
      </c>
      <c r="AX208" s="13" t="s">
        <v>90</v>
      </c>
      <c r="AY208" s="212" t="s">
        <v>139</v>
      </c>
    </row>
    <row r="209" spans="1:65" s="2" customFormat="1" ht="16.5" customHeight="1">
      <c r="A209" s="34"/>
      <c r="B209" s="35"/>
      <c r="C209" s="224" t="s">
        <v>304</v>
      </c>
      <c r="D209" s="224" t="s">
        <v>214</v>
      </c>
      <c r="E209" s="225" t="s">
        <v>483</v>
      </c>
      <c r="F209" s="226" t="s">
        <v>484</v>
      </c>
      <c r="G209" s="227" t="s">
        <v>144</v>
      </c>
      <c r="H209" s="228">
        <v>5</v>
      </c>
      <c r="I209" s="229"/>
      <c r="J209" s="230">
        <f>ROUND(I209*H209,2)</f>
        <v>0</v>
      </c>
      <c r="K209" s="226" t="s">
        <v>145</v>
      </c>
      <c r="L209" s="231"/>
      <c r="M209" s="232" t="s">
        <v>1</v>
      </c>
      <c r="N209" s="233" t="s">
        <v>47</v>
      </c>
      <c r="O209" s="71"/>
      <c r="P209" s="197">
        <f>O209*H209</f>
        <v>0</v>
      </c>
      <c r="Q209" s="197">
        <v>0.222</v>
      </c>
      <c r="R209" s="197">
        <f>Q209*H209</f>
        <v>1.1100000000000001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184</v>
      </c>
      <c r="AT209" s="199" t="s">
        <v>214</v>
      </c>
      <c r="AU209" s="199" t="s">
        <v>93</v>
      </c>
      <c r="AY209" s="16" t="s">
        <v>139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6" t="s">
        <v>90</v>
      </c>
      <c r="BK209" s="200">
        <f>ROUND(I209*H209,2)</f>
        <v>0</v>
      </c>
      <c r="BL209" s="16" t="s">
        <v>146</v>
      </c>
      <c r="BM209" s="199" t="s">
        <v>485</v>
      </c>
    </row>
    <row r="210" spans="1:65" s="13" customFormat="1">
      <c r="B210" s="201"/>
      <c r="C210" s="202"/>
      <c r="D210" s="203" t="s">
        <v>148</v>
      </c>
      <c r="E210" s="204" t="s">
        <v>1</v>
      </c>
      <c r="F210" s="205" t="s">
        <v>486</v>
      </c>
      <c r="G210" s="202"/>
      <c r="H210" s="206">
        <v>5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148</v>
      </c>
      <c r="AU210" s="212" t="s">
        <v>93</v>
      </c>
      <c r="AV210" s="13" t="s">
        <v>93</v>
      </c>
      <c r="AW210" s="13" t="s">
        <v>38</v>
      </c>
      <c r="AX210" s="13" t="s">
        <v>90</v>
      </c>
      <c r="AY210" s="212" t="s">
        <v>139</v>
      </c>
    </row>
    <row r="211" spans="1:65" s="2" customFormat="1" ht="16.5" customHeight="1">
      <c r="A211" s="34"/>
      <c r="B211" s="35"/>
      <c r="C211" s="188" t="s">
        <v>308</v>
      </c>
      <c r="D211" s="188" t="s">
        <v>141</v>
      </c>
      <c r="E211" s="189" t="s">
        <v>487</v>
      </c>
      <c r="F211" s="190" t="s">
        <v>488</v>
      </c>
      <c r="G211" s="191" t="s">
        <v>144</v>
      </c>
      <c r="H211" s="192">
        <v>4</v>
      </c>
      <c r="I211" s="193"/>
      <c r="J211" s="194">
        <f>ROUND(I211*H211,2)</f>
        <v>0</v>
      </c>
      <c r="K211" s="190" t="s">
        <v>145</v>
      </c>
      <c r="L211" s="39"/>
      <c r="M211" s="195" t="s">
        <v>1</v>
      </c>
      <c r="N211" s="196" t="s">
        <v>47</v>
      </c>
      <c r="O211" s="71"/>
      <c r="P211" s="197">
        <f>O211*H211</f>
        <v>0</v>
      </c>
      <c r="Q211" s="197">
        <v>8.9219999999999994E-2</v>
      </c>
      <c r="R211" s="197">
        <f>Q211*H211</f>
        <v>0.35687999999999998</v>
      </c>
      <c r="S211" s="197">
        <v>0</v>
      </c>
      <c r="T211" s="19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9" t="s">
        <v>146</v>
      </c>
      <c r="AT211" s="199" t="s">
        <v>141</v>
      </c>
      <c r="AU211" s="199" t="s">
        <v>93</v>
      </c>
      <c r="AY211" s="16" t="s">
        <v>139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6" t="s">
        <v>90</v>
      </c>
      <c r="BK211" s="200">
        <f>ROUND(I211*H211,2)</f>
        <v>0</v>
      </c>
      <c r="BL211" s="16" t="s">
        <v>146</v>
      </c>
      <c r="BM211" s="199" t="s">
        <v>489</v>
      </c>
    </row>
    <row r="212" spans="1:65" s="13" customFormat="1">
      <c r="B212" s="201"/>
      <c r="C212" s="202"/>
      <c r="D212" s="203" t="s">
        <v>148</v>
      </c>
      <c r="E212" s="204" t="s">
        <v>1</v>
      </c>
      <c r="F212" s="205" t="s">
        <v>403</v>
      </c>
      <c r="G212" s="202"/>
      <c r="H212" s="206">
        <v>4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148</v>
      </c>
      <c r="AU212" s="212" t="s">
        <v>93</v>
      </c>
      <c r="AV212" s="13" t="s">
        <v>93</v>
      </c>
      <c r="AW212" s="13" t="s">
        <v>38</v>
      </c>
      <c r="AX212" s="13" t="s">
        <v>90</v>
      </c>
      <c r="AY212" s="212" t="s">
        <v>139</v>
      </c>
    </row>
    <row r="213" spans="1:65" s="12" customFormat="1" ht="22.95" customHeight="1">
      <c r="B213" s="172"/>
      <c r="C213" s="173"/>
      <c r="D213" s="174" t="s">
        <v>81</v>
      </c>
      <c r="E213" s="186" t="s">
        <v>184</v>
      </c>
      <c r="F213" s="186" t="s">
        <v>255</v>
      </c>
      <c r="G213" s="173"/>
      <c r="H213" s="173"/>
      <c r="I213" s="176"/>
      <c r="J213" s="187">
        <f>BK213</f>
        <v>0</v>
      </c>
      <c r="K213" s="173"/>
      <c r="L213" s="178"/>
      <c r="M213" s="179"/>
      <c r="N213" s="180"/>
      <c r="O213" s="180"/>
      <c r="P213" s="181">
        <f>SUM(P214:P315)</f>
        <v>0</v>
      </c>
      <c r="Q213" s="180"/>
      <c r="R213" s="181">
        <f>SUM(R214:R315)</f>
        <v>2.7811554500000004</v>
      </c>
      <c r="S213" s="180"/>
      <c r="T213" s="182">
        <f>SUM(T214:T315)</f>
        <v>2.6199999999999999E-3</v>
      </c>
      <c r="AR213" s="183" t="s">
        <v>90</v>
      </c>
      <c r="AT213" s="184" t="s">
        <v>81</v>
      </c>
      <c r="AU213" s="184" t="s">
        <v>90</v>
      </c>
      <c r="AY213" s="183" t="s">
        <v>139</v>
      </c>
      <c r="BK213" s="185">
        <f>SUM(BK214:BK315)</f>
        <v>0</v>
      </c>
    </row>
    <row r="214" spans="1:65" s="2" customFormat="1" ht="16.5" customHeight="1">
      <c r="A214" s="34"/>
      <c r="B214" s="35"/>
      <c r="C214" s="188" t="s">
        <v>312</v>
      </c>
      <c r="D214" s="188" t="s">
        <v>141</v>
      </c>
      <c r="E214" s="189" t="s">
        <v>490</v>
      </c>
      <c r="F214" s="190" t="s">
        <v>491</v>
      </c>
      <c r="G214" s="191" t="s">
        <v>272</v>
      </c>
      <c r="H214" s="192">
        <v>2</v>
      </c>
      <c r="I214" s="193"/>
      <c r="J214" s="194">
        <f>ROUND(I214*H214,2)</f>
        <v>0</v>
      </c>
      <c r="K214" s="190" t="s">
        <v>145</v>
      </c>
      <c r="L214" s="39"/>
      <c r="M214" s="195" t="s">
        <v>1</v>
      </c>
      <c r="N214" s="196" t="s">
        <v>47</v>
      </c>
      <c r="O214" s="71"/>
      <c r="P214" s="197">
        <f>O214*H214</f>
        <v>0</v>
      </c>
      <c r="Q214" s="197">
        <v>1.67E-3</v>
      </c>
      <c r="R214" s="197">
        <f>Q214*H214</f>
        <v>3.3400000000000001E-3</v>
      </c>
      <c r="S214" s="197">
        <v>0</v>
      </c>
      <c r="T214" s="19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9" t="s">
        <v>146</v>
      </c>
      <c r="AT214" s="199" t="s">
        <v>141</v>
      </c>
      <c r="AU214" s="199" t="s">
        <v>93</v>
      </c>
      <c r="AY214" s="16" t="s">
        <v>139</v>
      </c>
      <c r="BE214" s="200">
        <f>IF(N214="základní",J214,0)</f>
        <v>0</v>
      </c>
      <c r="BF214" s="200">
        <f>IF(N214="snížená",J214,0)</f>
        <v>0</v>
      </c>
      <c r="BG214" s="200">
        <f>IF(N214="zákl. přenesená",J214,0)</f>
        <v>0</v>
      </c>
      <c r="BH214" s="200">
        <f>IF(N214="sníž. přenesená",J214,0)</f>
        <v>0</v>
      </c>
      <c r="BI214" s="200">
        <f>IF(N214="nulová",J214,0)</f>
        <v>0</v>
      </c>
      <c r="BJ214" s="16" t="s">
        <v>90</v>
      </c>
      <c r="BK214" s="200">
        <f>ROUND(I214*H214,2)</f>
        <v>0</v>
      </c>
      <c r="BL214" s="16" t="s">
        <v>146</v>
      </c>
      <c r="BM214" s="199" t="s">
        <v>492</v>
      </c>
    </row>
    <row r="215" spans="1:65" s="13" customFormat="1">
      <c r="B215" s="201"/>
      <c r="C215" s="202"/>
      <c r="D215" s="203" t="s">
        <v>148</v>
      </c>
      <c r="E215" s="204" t="s">
        <v>1</v>
      </c>
      <c r="F215" s="205" t="s">
        <v>93</v>
      </c>
      <c r="G215" s="202"/>
      <c r="H215" s="206">
        <v>2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148</v>
      </c>
      <c r="AU215" s="212" t="s">
        <v>93</v>
      </c>
      <c r="AV215" s="13" t="s">
        <v>93</v>
      </c>
      <c r="AW215" s="13" t="s">
        <v>38</v>
      </c>
      <c r="AX215" s="13" t="s">
        <v>90</v>
      </c>
      <c r="AY215" s="212" t="s">
        <v>139</v>
      </c>
    </row>
    <row r="216" spans="1:65" s="2" customFormat="1" ht="16.5" customHeight="1">
      <c r="A216" s="34"/>
      <c r="B216" s="35"/>
      <c r="C216" s="224" t="s">
        <v>316</v>
      </c>
      <c r="D216" s="224" t="s">
        <v>214</v>
      </c>
      <c r="E216" s="225" t="s">
        <v>493</v>
      </c>
      <c r="F216" s="226" t="s">
        <v>494</v>
      </c>
      <c r="G216" s="227" t="s">
        <v>272</v>
      </c>
      <c r="H216" s="228">
        <v>2</v>
      </c>
      <c r="I216" s="229"/>
      <c r="J216" s="230">
        <f>ROUND(I216*H216,2)</f>
        <v>0</v>
      </c>
      <c r="K216" s="226" t="s">
        <v>145</v>
      </c>
      <c r="L216" s="231"/>
      <c r="M216" s="232" t="s">
        <v>1</v>
      </c>
      <c r="N216" s="233" t="s">
        <v>47</v>
      </c>
      <c r="O216" s="71"/>
      <c r="P216" s="197">
        <f>O216*H216</f>
        <v>0</v>
      </c>
      <c r="Q216" s="197">
        <v>1.2200000000000001E-2</v>
      </c>
      <c r="R216" s="197">
        <f>Q216*H216</f>
        <v>2.4400000000000002E-2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184</v>
      </c>
      <c r="AT216" s="199" t="s">
        <v>214</v>
      </c>
      <c r="AU216" s="199" t="s">
        <v>93</v>
      </c>
      <c r="AY216" s="16" t="s">
        <v>139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6" t="s">
        <v>90</v>
      </c>
      <c r="BK216" s="200">
        <f>ROUND(I216*H216,2)</f>
        <v>0</v>
      </c>
      <c r="BL216" s="16" t="s">
        <v>146</v>
      </c>
      <c r="BM216" s="199" t="s">
        <v>495</v>
      </c>
    </row>
    <row r="217" spans="1:65" s="13" customFormat="1">
      <c r="B217" s="201"/>
      <c r="C217" s="202"/>
      <c r="D217" s="203" t="s">
        <v>148</v>
      </c>
      <c r="E217" s="204" t="s">
        <v>1</v>
      </c>
      <c r="F217" s="205" t="s">
        <v>93</v>
      </c>
      <c r="G217" s="202"/>
      <c r="H217" s="206">
        <v>2</v>
      </c>
      <c r="I217" s="207"/>
      <c r="J217" s="202"/>
      <c r="K217" s="202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148</v>
      </c>
      <c r="AU217" s="212" t="s">
        <v>93</v>
      </c>
      <c r="AV217" s="13" t="s">
        <v>93</v>
      </c>
      <c r="AW217" s="13" t="s">
        <v>38</v>
      </c>
      <c r="AX217" s="13" t="s">
        <v>90</v>
      </c>
      <c r="AY217" s="212" t="s">
        <v>139</v>
      </c>
    </row>
    <row r="218" spans="1:65" s="2" customFormat="1" ht="16.5" customHeight="1">
      <c r="A218" s="34"/>
      <c r="B218" s="35"/>
      <c r="C218" s="188" t="s">
        <v>320</v>
      </c>
      <c r="D218" s="188" t="s">
        <v>141</v>
      </c>
      <c r="E218" s="189" t="s">
        <v>496</v>
      </c>
      <c r="F218" s="190" t="s">
        <v>497</v>
      </c>
      <c r="G218" s="191" t="s">
        <v>272</v>
      </c>
      <c r="H218" s="192">
        <v>2</v>
      </c>
      <c r="I218" s="193"/>
      <c r="J218" s="194">
        <f>ROUND(I218*H218,2)</f>
        <v>0</v>
      </c>
      <c r="K218" s="190" t="s">
        <v>145</v>
      </c>
      <c r="L218" s="39"/>
      <c r="M218" s="195" t="s">
        <v>1</v>
      </c>
      <c r="N218" s="196" t="s">
        <v>47</v>
      </c>
      <c r="O218" s="71"/>
      <c r="P218" s="197">
        <f>O218*H218</f>
        <v>0</v>
      </c>
      <c r="Q218" s="197">
        <v>1.67E-3</v>
      </c>
      <c r="R218" s="197">
        <f>Q218*H218</f>
        <v>3.3400000000000001E-3</v>
      </c>
      <c r="S218" s="197">
        <v>0</v>
      </c>
      <c r="T218" s="19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9" t="s">
        <v>146</v>
      </c>
      <c r="AT218" s="199" t="s">
        <v>141</v>
      </c>
      <c r="AU218" s="199" t="s">
        <v>93</v>
      </c>
      <c r="AY218" s="16" t="s">
        <v>139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6" t="s">
        <v>90</v>
      </c>
      <c r="BK218" s="200">
        <f>ROUND(I218*H218,2)</f>
        <v>0</v>
      </c>
      <c r="BL218" s="16" t="s">
        <v>146</v>
      </c>
      <c r="BM218" s="199" t="s">
        <v>498</v>
      </c>
    </row>
    <row r="219" spans="1:65" s="13" customFormat="1">
      <c r="B219" s="201"/>
      <c r="C219" s="202"/>
      <c r="D219" s="203" t="s">
        <v>148</v>
      </c>
      <c r="E219" s="204" t="s">
        <v>1</v>
      </c>
      <c r="F219" s="205" t="s">
        <v>93</v>
      </c>
      <c r="G219" s="202"/>
      <c r="H219" s="206">
        <v>2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148</v>
      </c>
      <c r="AU219" s="212" t="s">
        <v>93</v>
      </c>
      <c r="AV219" s="13" t="s">
        <v>93</v>
      </c>
      <c r="AW219" s="13" t="s">
        <v>38</v>
      </c>
      <c r="AX219" s="13" t="s">
        <v>90</v>
      </c>
      <c r="AY219" s="212" t="s">
        <v>139</v>
      </c>
    </row>
    <row r="220" spans="1:65" s="2" customFormat="1" ht="16.5" customHeight="1">
      <c r="A220" s="34"/>
      <c r="B220" s="35"/>
      <c r="C220" s="224" t="s">
        <v>325</v>
      </c>
      <c r="D220" s="224" t="s">
        <v>214</v>
      </c>
      <c r="E220" s="225" t="s">
        <v>499</v>
      </c>
      <c r="F220" s="226" t="s">
        <v>500</v>
      </c>
      <c r="G220" s="227" t="s">
        <v>272</v>
      </c>
      <c r="H220" s="228">
        <v>1</v>
      </c>
      <c r="I220" s="229"/>
      <c r="J220" s="230">
        <f>ROUND(I220*H220,2)</f>
        <v>0</v>
      </c>
      <c r="K220" s="226" t="s">
        <v>799</v>
      </c>
      <c r="L220" s="231"/>
      <c r="M220" s="232" t="s">
        <v>1</v>
      </c>
      <c r="N220" s="233" t="s">
        <v>47</v>
      </c>
      <c r="O220" s="71"/>
      <c r="P220" s="197">
        <f>O220*H220</f>
        <v>0</v>
      </c>
      <c r="Q220" s="197">
        <v>9.4000000000000004E-3</v>
      </c>
      <c r="R220" s="197">
        <f>Q220*H220</f>
        <v>9.4000000000000004E-3</v>
      </c>
      <c r="S220" s="197">
        <v>0</v>
      </c>
      <c r="T220" s="19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9" t="s">
        <v>184</v>
      </c>
      <c r="AT220" s="199" t="s">
        <v>214</v>
      </c>
      <c r="AU220" s="199" t="s">
        <v>93</v>
      </c>
      <c r="AY220" s="16" t="s">
        <v>139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6" t="s">
        <v>90</v>
      </c>
      <c r="BK220" s="200">
        <f>ROUND(I220*H220,2)</f>
        <v>0</v>
      </c>
      <c r="BL220" s="16" t="s">
        <v>146</v>
      </c>
      <c r="BM220" s="199" t="s">
        <v>501</v>
      </c>
    </row>
    <row r="221" spans="1:65" s="13" customFormat="1">
      <c r="B221" s="201"/>
      <c r="C221" s="202"/>
      <c r="D221" s="203" t="s">
        <v>148</v>
      </c>
      <c r="E221" s="204" t="s">
        <v>1</v>
      </c>
      <c r="F221" s="205" t="s">
        <v>90</v>
      </c>
      <c r="G221" s="202"/>
      <c r="H221" s="206">
        <v>1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148</v>
      </c>
      <c r="AU221" s="212" t="s">
        <v>93</v>
      </c>
      <c r="AV221" s="13" t="s">
        <v>93</v>
      </c>
      <c r="AW221" s="13" t="s">
        <v>38</v>
      </c>
      <c r="AX221" s="13" t="s">
        <v>90</v>
      </c>
      <c r="AY221" s="212" t="s">
        <v>139</v>
      </c>
    </row>
    <row r="222" spans="1:65" s="2" customFormat="1" ht="16.5" customHeight="1">
      <c r="A222" s="34"/>
      <c r="B222" s="35"/>
      <c r="C222" s="224" t="s">
        <v>330</v>
      </c>
      <c r="D222" s="224" t="s">
        <v>214</v>
      </c>
      <c r="E222" s="225" t="s">
        <v>502</v>
      </c>
      <c r="F222" s="226" t="s">
        <v>503</v>
      </c>
      <c r="G222" s="227" t="s">
        <v>272</v>
      </c>
      <c r="H222" s="228">
        <v>1</v>
      </c>
      <c r="I222" s="229"/>
      <c r="J222" s="230">
        <f>ROUND(I222*H222,2)</f>
        <v>0</v>
      </c>
      <c r="K222" s="226" t="s">
        <v>799</v>
      </c>
      <c r="L222" s="231"/>
      <c r="M222" s="232" t="s">
        <v>1</v>
      </c>
      <c r="N222" s="233" t="s">
        <v>47</v>
      </c>
      <c r="O222" s="71"/>
      <c r="P222" s="197">
        <f>O222*H222</f>
        <v>0</v>
      </c>
      <c r="Q222" s="197">
        <v>4.5700000000000003E-3</v>
      </c>
      <c r="R222" s="197">
        <f>Q222*H222</f>
        <v>4.5700000000000003E-3</v>
      </c>
      <c r="S222" s="197">
        <v>0</v>
      </c>
      <c r="T222" s="19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9" t="s">
        <v>184</v>
      </c>
      <c r="AT222" s="199" t="s">
        <v>214</v>
      </c>
      <c r="AU222" s="199" t="s">
        <v>93</v>
      </c>
      <c r="AY222" s="16" t="s">
        <v>139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6" t="s">
        <v>90</v>
      </c>
      <c r="BK222" s="200">
        <f>ROUND(I222*H222,2)</f>
        <v>0</v>
      </c>
      <c r="BL222" s="16" t="s">
        <v>146</v>
      </c>
      <c r="BM222" s="199" t="s">
        <v>504</v>
      </c>
    </row>
    <row r="223" spans="1:65" s="13" customFormat="1">
      <c r="B223" s="201"/>
      <c r="C223" s="202"/>
      <c r="D223" s="203" t="s">
        <v>148</v>
      </c>
      <c r="E223" s="204" t="s">
        <v>1</v>
      </c>
      <c r="F223" s="205" t="s">
        <v>90</v>
      </c>
      <c r="G223" s="202"/>
      <c r="H223" s="206">
        <v>1</v>
      </c>
      <c r="I223" s="207"/>
      <c r="J223" s="202"/>
      <c r="K223" s="202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148</v>
      </c>
      <c r="AU223" s="212" t="s">
        <v>93</v>
      </c>
      <c r="AV223" s="13" t="s">
        <v>93</v>
      </c>
      <c r="AW223" s="13" t="s">
        <v>38</v>
      </c>
      <c r="AX223" s="13" t="s">
        <v>90</v>
      </c>
      <c r="AY223" s="212" t="s">
        <v>139</v>
      </c>
    </row>
    <row r="224" spans="1:65" s="2" customFormat="1" ht="16.5" customHeight="1">
      <c r="A224" s="34"/>
      <c r="B224" s="35"/>
      <c r="C224" s="188" t="s">
        <v>335</v>
      </c>
      <c r="D224" s="188" t="s">
        <v>141</v>
      </c>
      <c r="E224" s="189" t="s">
        <v>505</v>
      </c>
      <c r="F224" s="190" t="s">
        <v>506</v>
      </c>
      <c r="G224" s="191" t="s">
        <v>272</v>
      </c>
      <c r="H224" s="192">
        <v>2</v>
      </c>
      <c r="I224" s="193"/>
      <c r="J224" s="194">
        <f>ROUND(I224*H224,2)</f>
        <v>0</v>
      </c>
      <c r="K224" s="190" t="s">
        <v>145</v>
      </c>
      <c r="L224" s="39"/>
      <c r="M224" s="195" t="s">
        <v>1</v>
      </c>
      <c r="N224" s="196" t="s">
        <v>47</v>
      </c>
      <c r="O224" s="71"/>
      <c r="P224" s="197">
        <f>O224*H224</f>
        <v>0</v>
      </c>
      <c r="Q224" s="197">
        <v>5.0499999999999998E-3</v>
      </c>
      <c r="R224" s="197">
        <f>Q224*H224</f>
        <v>1.01E-2</v>
      </c>
      <c r="S224" s="197">
        <v>0</v>
      </c>
      <c r="T224" s="19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9" t="s">
        <v>146</v>
      </c>
      <c r="AT224" s="199" t="s">
        <v>141</v>
      </c>
      <c r="AU224" s="199" t="s">
        <v>93</v>
      </c>
      <c r="AY224" s="16" t="s">
        <v>139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6" t="s">
        <v>90</v>
      </c>
      <c r="BK224" s="200">
        <f>ROUND(I224*H224,2)</f>
        <v>0</v>
      </c>
      <c r="BL224" s="16" t="s">
        <v>146</v>
      </c>
      <c r="BM224" s="199" t="s">
        <v>507</v>
      </c>
    </row>
    <row r="225" spans="1:65" s="13" customFormat="1">
      <c r="B225" s="201"/>
      <c r="C225" s="202"/>
      <c r="D225" s="203" t="s">
        <v>148</v>
      </c>
      <c r="E225" s="204" t="s">
        <v>1</v>
      </c>
      <c r="F225" s="205" t="s">
        <v>93</v>
      </c>
      <c r="G225" s="202"/>
      <c r="H225" s="206">
        <v>2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148</v>
      </c>
      <c r="AU225" s="212" t="s">
        <v>93</v>
      </c>
      <c r="AV225" s="13" t="s">
        <v>93</v>
      </c>
      <c r="AW225" s="13" t="s">
        <v>38</v>
      </c>
      <c r="AX225" s="13" t="s">
        <v>90</v>
      </c>
      <c r="AY225" s="212" t="s">
        <v>139</v>
      </c>
    </row>
    <row r="226" spans="1:65" s="2" customFormat="1" ht="16.5" customHeight="1">
      <c r="A226" s="34"/>
      <c r="B226" s="35"/>
      <c r="C226" s="224" t="s">
        <v>341</v>
      </c>
      <c r="D226" s="224" t="s">
        <v>214</v>
      </c>
      <c r="E226" s="225" t="s">
        <v>508</v>
      </c>
      <c r="F226" s="226" t="s">
        <v>509</v>
      </c>
      <c r="G226" s="227" t="s">
        <v>272</v>
      </c>
      <c r="H226" s="228">
        <v>2</v>
      </c>
      <c r="I226" s="229"/>
      <c r="J226" s="230">
        <f>ROUND(I226*H226,2)</f>
        <v>0</v>
      </c>
      <c r="K226" s="226" t="s">
        <v>799</v>
      </c>
      <c r="L226" s="231"/>
      <c r="M226" s="232" t="s">
        <v>1</v>
      </c>
      <c r="N226" s="233" t="s">
        <v>47</v>
      </c>
      <c r="O226" s="71"/>
      <c r="P226" s="197">
        <f>O226*H226</f>
        <v>0</v>
      </c>
      <c r="Q226" s="197">
        <v>1.7559999999999999E-2</v>
      </c>
      <c r="R226" s="197">
        <f>Q226*H226</f>
        <v>3.5119999999999998E-2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184</v>
      </c>
      <c r="AT226" s="199" t="s">
        <v>214</v>
      </c>
      <c r="AU226" s="199" t="s">
        <v>93</v>
      </c>
      <c r="AY226" s="16" t="s">
        <v>139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6" t="s">
        <v>90</v>
      </c>
      <c r="BK226" s="200">
        <f>ROUND(I226*H226,2)</f>
        <v>0</v>
      </c>
      <c r="BL226" s="16" t="s">
        <v>146</v>
      </c>
      <c r="BM226" s="199" t="s">
        <v>510</v>
      </c>
    </row>
    <row r="227" spans="1:65" s="13" customFormat="1">
      <c r="B227" s="201"/>
      <c r="C227" s="202"/>
      <c r="D227" s="203" t="s">
        <v>148</v>
      </c>
      <c r="E227" s="204" t="s">
        <v>1</v>
      </c>
      <c r="F227" s="205" t="s">
        <v>93</v>
      </c>
      <c r="G227" s="202"/>
      <c r="H227" s="206">
        <v>2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148</v>
      </c>
      <c r="AU227" s="212" t="s">
        <v>93</v>
      </c>
      <c r="AV227" s="13" t="s">
        <v>93</v>
      </c>
      <c r="AW227" s="13" t="s">
        <v>38</v>
      </c>
      <c r="AX227" s="13" t="s">
        <v>90</v>
      </c>
      <c r="AY227" s="212" t="s">
        <v>139</v>
      </c>
    </row>
    <row r="228" spans="1:65" s="2" customFormat="1" ht="16.5" customHeight="1">
      <c r="A228" s="34"/>
      <c r="B228" s="35"/>
      <c r="C228" s="188" t="s">
        <v>347</v>
      </c>
      <c r="D228" s="188" t="s">
        <v>141</v>
      </c>
      <c r="E228" s="189" t="s">
        <v>511</v>
      </c>
      <c r="F228" s="190" t="s">
        <v>512</v>
      </c>
      <c r="G228" s="191" t="s">
        <v>272</v>
      </c>
      <c r="H228" s="192">
        <v>1</v>
      </c>
      <c r="I228" s="193"/>
      <c r="J228" s="194">
        <f>ROUND(I228*H228,2)</f>
        <v>0</v>
      </c>
      <c r="K228" s="190" t="s">
        <v>145</v>
      </c>
      <c r="L228" s="39"/>
      <c r="M228" s="195" t="s">
        <v>1</v>
      </c>
      <c r="N228" s="196" t="s">
        <v>47</v>
      </c>
      <c r="O228" s="71"/>
      <c r="P228" s="197">
        <f>O228*H228</f>
        <v>0</v>
      </c>
      <c r="Q228" s="197">
        <v>6.4999999999999997E-3</v>
      </c>
      <c r="R228" s="197">
        <f>Q228*H228</f>
        <v>6.4999999999999997E-3</v>
      </c>
      <c r="S228" s="197">
        <v>0</v>
      </c>
      <c r="T228" s="19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9" t="s">
        <v>146</v>
      </c>
      <c r="AT228" s="199" t="s">
        <v>141</v>
      </c>
      <c r="AU228" s="199" t="s">
        <v>93</v>
      </c>
      <c r="AY228" s="16" t="s">
        <v>139</v>
      </c>
      <c r="BE228" s="200">
        <f>IF(N228="základní",J228,0)</f>
        <v>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6" t="s">
        <v>90</v>
      </c>
      <c r="BK228" s="200">
        <f>ROUND(I228*H228,2)</f>
        <v>0</v>
      </c>
      <c r="BL228" s="16" t="s">
        <v>146</v>
      </c>
      <c r="BM228" s="199" t="s">
        <v>513</v>
      </c>
    </row>
    <row r="229" spans="1:65" s="13" customFormat="1">
      <c r="B229" s="201"/>
      <c r="C229" s="202"/>
      <c r="D229" s="203" t="s">
        <v>148</v>
      </c>
      <c r="E229" s="204" t="s">
        <v>1</v>
      </c>
      <c r="F229" s="205" t="s">
        <v>90</v>
      </c>
      <c r="G229" s="202"/>
      <c r="H229" s="206">
        <v>1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148</v>
      </c>
      <c r="AU229" s="212" t="s">
        <v>93</v>
      </c>
      <c r="AV229" s="13" t="s">
        <v>93</v>
      </c>
      <c r="AW229" s="13" t="s">
        <v>38</v>
      </c>
      <c r="AX229" s="13" t="s">
        <v>90</v>
      </c>
      <c r="AY229" s="212" t="s">
        <v>139</v>
      </c>
    </row>
    <row r="230" spans="1:65" s="2" customFormat="1" ht="16.5" customHeight="1">
      <c r="A230" s="34"/>
      <c r="B230" s="35"/>
      <c r="C230" s="224" t="s">
        <v>353</v>
      </c>
      <c r="D230" s="224" t="s">
        <v>214</v>
      </c>
      <c r="E230" s="225" t="s">
        <v>514</v>
      </c>
      <c r="F230" s="226" t="s">
        <v>515</v>
      </c>
      <c r="G230" s="227" t="s">
        <v>272</v>
      </c>
      <c r="H230" s="228">
        <v>1</v>
      </c>
      <c r="I230" s="229"/>
      <c r="J230" s="230">
        <f>ROUND(I230*H230,2)</f>
        <v>0</v>
      </c>
      <c r="K230" s="226" t="s">
        <v>799</v>
      </c>
      <c r="L230" s="231"/>
      <c r="M230" s="232" t="s">
        <v>1</v>
      </c>
      <c r="N230" s="233" t="s">
        <v>47</v>
      </c>
      <c r="O230" s="71"/>
      <c r="P230" s="197">
        <f>O230*H230</f>
        <v>0</v>
      </c>
      <c r="Q230" s="197">
        <v>0.1105</v>
      </c>
      <c r="R230" s="197">
        <f>Q230*H230</f>
        <v>0.1105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184</v>
      </c>
      <c r="AT230" s="199" t="s">
        <v>214</v>
      </c>
      <c r="AU230" s="199" t="s">
        <v>93</v>
      </c>
      <c r="AY230" s="16" t="s">
        <v>139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6" t="s">
        <v>90</v>
      </c>
      <c r="BK230" s="200">
        <f>ROUND(I230*H230,2)</f>
        <v>0</v>
      </c>
      <c r="BL230" s="16" t="s">
        <v>146</v>
      </c>
      <c r="BM230" s="199" t="s">
        <v>516</v>
      </c>
    </row>
    <row r="231" spans="1:65" s="13" customFormat="1">
      <c r="B231" s="201"/>
      <c r="C231" s="202"/>
      <c r="D231" s="203" t="s">
        <v>148</v>
      </c>
      <c r="E231" s="204" t="s">
        <v>1</v>
      </c>
      <c r="F231" s="205" t="s">
        <v>90</v>
      </c>
      <c r="G231" s="202"/>
      <c r="H231" s="206">
        <v>1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148</v>
      </c>
      <c r="AU231" s="212" t="s">
        <v>93</v>
      </c>
      <c r="AV231" s="13" t="s">
        <v>93</v>
      </c>
      <c r="AW231" s="13" t="s">
        <v>38</v>
      </c>
      <c r="AX231" s="13" t="s">
        <v>90</v>
      </c>
      <c r="AY231" s="212" t="s">
        <v>139</v>
      </c>
    </row>
    <row r="232" spans="1:65" s="2" customFormat="1" ht="16.5" customHeight="1">
      <c r="A232" s="34"/>
      <c r="B232" s="35"/>
      <c r="C232" s="188" t="s">
        <v>358</v>
      </c>
      <c r="D232" s="188" t="s">
        <v>141</v>
      </c>
      <c r="E232" s="189" t="s">
        <v>517</v>
      </c>
      <c r="F232" s="190" t="s">
        <v>518</v>
      </c>
      <c r="G232" s="191" t="s">
        <v>168</v>
      </c>
      <c r="H232" s="192">
        <v>3.5</v>
      </c>
      <c r="I232" s="193"/>
      <c r="J232" s="194">
        <f>ROUND(I232*H232,2)</f>
        <v>0</v>
      </c>
      <c r="K232" s="190" t="s">
        <v>145</v>
      </c>
      <c r="L232" s="39"/>
      <c r="M232" s="195" t="s">
        <v>1</v>
      </c>
      <c r="N232" s="196" t="s">
        <v>47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146</v>
      </c>
      <c r="AT232" s="199" t="s">
        <v>141</v>
      </c>
      <c r="AU232" s="199" t="s">
        <v>93</v>
      </c>
      <c r="AY232" s="16" t="s">
        <v>139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6" t="s">
        <v>90</v>
      </c>
      <c r="BK232" s="200">
        <f>ROUND(I232*H232,2)</f>
        <v>0</v>
      </c>
      <c r="BL232" s="16" t="s">
        <v>146</v>
      </c>
      <c r="BM232" s="199" t="s">
        <v>519</v>
      </c>
    </row>
    <row r="233" spans="1:65" s="13" customFormat="1">
      <c r="B233" s="201"/>
      <c r="C233" s="202"/>
      <c r="D233" s="203" t="s">
        <v>148</v>
      </c>
      <c r="E233" s="204" t="s">
        <v>1</v>
      </c>
      <c r="F233" s="205" t="s">
        <v>520</v>
      </c>
      <c r="G233" s="202"/>
      <c r="H233" s="206">
        <v>3.5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148</v>
      </c>
      <c r="AU233" s="212" t="s">
        <v>93</v>
      </c>
      <c r="AV233" s="13" t="s">
        <v>93</v>
      </c>
      <c r="AW233" s="13" t="s">
        <v>38</v>
      </c>
      <c r="AX233" s="13" t="s">
        <v>90</v>
      </c>
      <c r="AY233" s="212" t="s">
        <v>139</v>
      </c>
    </row>
    <row r="234" spans="1:65" s="2" customFormat="1" ht="16.5" customHeight="1">
      <c r="A234" s="34"/>
      <c r="B234" s="35"/>
      <c r="C234" s="224" t="s">
        <v>365</v>
      </c>
      <c r="D234" s="224" t="s">
        <v>214</v>
      </c>
      <c r="E234" s="225" t="s">
        <v>521</v>
      </c>
      <c r="F234" s="226" t="s">
        <v>522</v>
      </c>
      <c r="G234" s="227" t="s">
        <v>168</v>
      </c>
      <c r="H234" s="228">
        <v>3.605</v>
      </c>
      <c r="I234" s="229"/>
      <c r="J234" s="230">
        <f>ROUND(I234*H234,2)</f>
        <v>0</v>
      </c>
      <c r="K234" s="226" t="s">
        <v>145</v>
      </c>
      <c r="L234" s="231"/>
      <c r="M234" s="232" t="s">
        <v>1</v>
      </c>
      <c r="N234" s="233" t="s">
        <v>47</v>
      </c>
      <c r="O234" s="71"/>
      <c r="P234" s="197">
        <f>O234*H234</f>
        <v>0</v>
      </c>
      <c r="Q234" s="197">
        <v>2.7E-4</v>
      </c>
      <c r="R234" s="197">
        <f>Q234*H234</f>
        <v>9.7335E-4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184</v>
      </c>
      <c r="AT234" s="199" t="s">
        <v>214</v>
      </c>
      <c r="AU234" s="199" t="s">
        <v>93</v>
      </c>
      <c r="AY234" s="16" t="s">
        <v>139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6" t="s">
        <v>90</v>
      </c>
      <c r="BK234" s="200">
        <f>ROUND(I234*H234,2)</f>
        <v>0</v>
      </c>
      <c r="BL234" s="16" t="s">
        <v>146</v>
      </c>
      <c r="BM234" s="199" t="s">
        <v>523</v>
      </c>
    </row>
    <row r="235" spans="1:65" s="13" customFormat="1">
      <c r="B235" s="201"/>
      <c r="C235" s="202"/>
      <c r="D235" s="203" t="s">
        <v>148</v>
      </c>
      <c r="E235" s="204" t="s">
        <v>1</v>
      </c>
      <c r="F235" s="205" t="s">
        <v>524</v>
      </c>
      <c r="G235" s="202"/>
      <c r="H235" s="206">
        <v>3.5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148</v>
      </c>
      <c r="AU235" s="212" t="s">
        <v>93</v>
      </c>
      <c r="AV235" s="13" t="s">
        <v>93</v>
      </c>
      <c r="AW235" s="13" t="s">
        <v>38</v>
      </c>
      <c r="AX235" s="13" t="s">
        <v>90</v>
      </c>
      <c r="AY235" s="212" t="s">
        <v>139</v>
      </c>
    </row>
    <row r="236" spans="1:65" s="13" customFormat="1">
      <c r="B236" s="201"/>
      <c r="C236" s="202"/>
      <c r="D236" s="203" t="s">
        <v>148</v>
      </c>
      <c r="E236" s="202"/>
      <c r="F236" s="205" t="s">
        <v>525</v>
      </c>
      <c r="G236" s="202"/>
      <c r="H236" s="206">
        <v>3.605</v>
      </c>
      <c r="I236" s="207"/>
      <c r="J236" s="202"/>
      <c r="K236" s="202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148</v>
      </c>
      <c r="AU236" s="212" t="s">
        <v>93</v>
      </c>
      <c r="AV236" s="13" t="s">
        <v>93</v>
      </c>
      <c r="AW236" s="13" t="s">
        <v>4</v>
      </c>
      <c r="AX236" s="13" t="s">
        <v>90</v>
      </c>
      <c r="AY236" s="212" t="s">
        <v>139</v>
      </c>
    </row>
    <row r="237" spans="1:65" s="2" customFormat="1" ht="16.5" customHeight="1">
      <c r="A237" s="34"/>
      <c r="B237" s="35"/>
      <c r="C237" s="188" t="s">
        <v>369</v>
      </c>
      <c r="D237" s="188" t="s">
        <v>141</v>
      </c>
      <c r="E237" s="189" t="s">
        <v>526</v>
      </c>
      <c r="F237" s="190" t="s">
        <v>527</v>
      </c>
      <c r="G237" s="191" t="s">
        <v>168</v>
      </c>
      <c r="H237" s="192">
        <v>186.5</v>
      </c>
      <c r="I237" s="193"/>
      <c r="J237" s="194">
        <f>ROUND(I237*H237,2)</f>
        <v>0</v>
      </c>
      <c r="K237" s="190" t="s">
        <v>145</v>
      </c>
      <c r="L237" s="39"/>
      <c r="M237" s="195" t="s">
        <v>1</v>
      </c>
      <c r="N237" s="196" t="s">
        <v>47</v>
      </c>
      <c r="O237" s="71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146</v>
      </c>
      <c r="AT237" s="199" t="s">
        <v>141</v>
      </c>
      <c r="AU237" s="199" t="s">
        <v>93</v>
      </c>
      <c r="AY237" s="16" t="s">
        <v>139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6" t="s">
        <v>90</v>
      </c>
      <c r="BK237" s="200">
        <f>ROUND(I237*H237,2)</f>
        <v>0</v>
      </c>
      <c r="BL237" s="16" t="s">
        <v>146</v>
      </c>
      <c r="BM237" s="199" t="s">
        <v>528</v>
      </c>
    </row>
    <row r="238" spans="1:65" s="13" customFormat="1">
      <c r="B238" s="201"/>
      <c r="C238" s="202"/>
      <c r="D238" s="203" t="s">
        <v>148</v>
      </c>
      <c r="E238" s="204" t="s">
        <v>1</v>
      </c>
      <c r="F238" s="205" t="s">
        <v>529</v>
      </c>
      <c r="G238" s="202"/>
      <c r="H238" s="206">
        <v>186.5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148</v>
      </c>
      <c r="AU238" s="212" t="s">
        <v>93</v>
      </c>
      <c r="AV238" s="13" t="s">
        <v>93</v>
      </c>
      <c r="AW238" s="13" t="s">
        <v>38</v>
      </c>
      <c r="AX238" s="13" t="s">
        <v>90</v>
      </c>
      <c r="AY238" s="212" t="s">
        <v>139</v>
      </c>
    </row>
    <row r="239" spans="1:65" s="2" customFormat="1" ht="16.5" customHeight="1">
      <c r="A239" s="34"/>
      <c r="B239" s="35"/>
      <c r="C239" s="224" t="s">
        <v>375</v>
      </c>
      <c r="D239" s="224" t="s">
        <v>214</v>
      </c>
      <c r="E239" s="225" t="s">
        <v>530</v>
      </c>
      <c r="F239" s="226" t="s">
        <v>531</v>
      </c>
      <c r="G239" s="227" t="s">
        <v>168</v>
      </c>
      <c r="H239" s="228">
        <v>192.095</v>
      </c>
      <c r="I239" s="229"/>
      <c r="J239" s="230">
        <f>ROUND(I239*H239,2)</f>
        <v>0</v>
      </c>
      <c r="K239" s="226" t="s">
        <v>145</v>
      </c>
      <c r="L239" s="231"/>
      <c r="M239" s="232" t="s">
        <v>1</v>
      </c>
      <c r="N239" s="233" t="s">
        <v>47</v>
      </c>
      <c r="O239" s="71"/>
      <c r="P239" s="197">
        <f>O239*H239</f>
        <v>0</v>
      </c>
      <c r="Q239" s="197">
        <v>2.1800000000000001E-3</v>
      </c>
      <c r="R239" s="197">
        <f>Q239*H239</f>
        <v>0.4187671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184</v>
      </c>
      <c r="AT239" s="199" t="s">
        <v>214</v>
      </c>
      <c r="AU239" s="199" t="s">
        <v>93</v>
      </c>
      <c r="AY239" s="16" t="s">
        <v>139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6" t="s">
        <v>90</v>
      </c>
      <c r="BK239" s="200">
        <f>ROUND(I239*H239,2)</f>
        <v>0</v>
      </c>
      <c r="BL239" s="16" t="s">
        <v>146</v>
      </c>
      <c r="BM239" s="199" t="s">
        <v>532</v>
      </c>
    </row>
    <row r="240" spans="1:65" s="13" customFormat="1">
      <c r="B240" s="201"/>
      <c r="C240" s="202"/>
      <c r="D240" s="203" t="s">
        <v>148</v>
      </c>
      <c r="E240" s="204" t="s">
        <v>1</v>
      </c>
      <c r="F240" s="205" t="s">
        <v>529</v>
      </c>
      <c r="G240" s="202"/>
      <c r="H240" s="206">
        <v>186.5</v>
      </c>
      <c r="I240" s="207"/>
      <c r="J240" s="202"/>
      <c r="K240" s="202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148</v>
      </c>
      <c r="AU240" s="212" t="s">
        <v>93</v>
      </c>
      <c r="AV240" s="13" t="s">
        <v>93</v>
      </c>
      <c r="AW240" s="13" t="s">
        <v>38</v>
      </c>
      <c r="AX240" s="13" t="s">
        <v>90</v>
      </c>
      <c r="AY240" s="212" t="s">
        <v>139</v>
      </c>
    </row>
    <row r="241" spans="1:65" s="13" customFormat="1">
      <c r="B241" s="201"/>
      <c r="C241" s="202"/>
      <c r="D241" s="203" t="s">
        <v>148</v>
      </c>
      <c r="E241" s="202"/>
      <c r="F241" s="205" t="s">
        <v>533</v>
      </c>
      <c r="G241" s="202"/>
      <c r="H241" s="206">
        <v>192.095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148</v>
      </c>
      <c r="AU241" s="212" t="s">
        <v>93</v>
      </c>
      <c r="AV241" s="13" t="s">
        <v>93</v>
      </c>
      <c r="AW241" s="13" t="s">
        <v>4</v>
      </c>
      <c r="AX241" s="13" t="s">
        <v>90</v>
      </c>
      <c r="AY241" s="212" t="s">
        <v>139</v>
      </c>
    </row>
    <row r="242" spans="1:65" s="2" customFormat="1" ht="16.5" customHeight="1">
      <c r="A242" s="34"/>
      <c r="B242" s="35"/>
      <c r="C242" s="188" t="s">
        <v>383</v>
      </c>
      <c r="D242" s="188" t="s">
        <v>141</v>
      </c>
      <c r="E242" s="189" t="s">
        <v>534</v>
      </c>
      <c r="F242" s="190" t="s">
        <v>535</v>
      </c>
      <c r="G242" s="191" t="s">
        <v>272</v>
      </c>
      <c r="H242" s="192">
        <v>2</v>
      </c>
      <c r="I242" s="193"/>
      <c r="J242" s="194">
        <f>ROUND(I242*H242,2)</f>
        <v>0</v>
      </c>
      <c r="K242" s="190" t="s">
        <v>145</v>
      </c>
      <c r="L242" s="39"/>
      <c r="M242" s="195" t="s">
        <v>1</v>
      </c>
      <c r="N242" s="196" t="s">
        <v>47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146</v>
      </c>
      <c r="AT242" s="199" t="s">
        <v>141</v>
      </c>
      <c r="AU242" s="199" t="s">
        <v>93</v>
      </c>
      <c r="AY242" s="16" t="s">
        <v>139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6" t="s">
        <v>90</v>
      </c>
      <c r="BK242" s="200">
        <f>ROUND(I242*H242,2)</f>
        <v>0</v>
      </c>
      <c r="BL242" s="16" t="s">
        <v>146</v>
      </c>
      <c r="BM242" s="199" t="s">
        <v>536</v>
      </c>
    </row>
    <row r="243" spans="1:65" s="13" customFormat="1">
      <c r="B243" s="201"/>
      <c r="C243" s="202"/>
      <c r="D243" s="203" t="s">
        <v>148</v>
      </c>
      <c r="E243" s="204" t="s">
        <v>1</v>
      </c>
      <c r="F243" s="205" t="s">
        <v>537</v>
      </c>
      <c r="G243" s="202"/>
      <c r="H243" s="206">
        <v>2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148</v>
      </c>
      <c r="AU243" s="212" t="s">
        <v>93</v>
      </c>
      <c r="AV243" s="13" t="s">
        <v>93</v>
      </c>
      <c r="AW243" s="13" t="s">
        <v>38</v>
      </c>
      <c r="AX243" s="13" t="s">
        <v>90</v>
      </c>
      <c r="AY243" s="212" t="s">
        <v>139</v>
      </c>
    </row>
    <row r="244" spans="1:65" s="2" customFormat="1" ht="16.5" customHeight="1">
      <c r="A244" s="34"/>
      <c r="B244" s="35"/>
      <c r="C244" s="224" t="s">
        <v>388</v>
      </c>
      <c r="D244" s="224" t="s">
        <v>214</v>
      </c>
      <c r="E244" s="225" t="s">
        <v>538</v>
      </c>
      <c r="F244" s="226" t="s">
        <v>539</v>
      </c>
      <c r="G244" s="227" t="s">
        <v>272</v>
      </c>
      <c r="H244" s="228">
        <v>1</v>
      </c>
      <c r="I244" s="229"/>
      <c r="J244" s="230">
        <f>ROUND(I244*H244,2)</f>
        <v>0</v>
      </c>
      <c r="K244" s="226" t="s">
        <v>799</v>
      </c>
      <c r="L244" s="231"/>
      <c r="M244" s="232" t="s">
        <v>1</v>
      </c>
      <c r="N244" s="233" t="s">
        <v>47</v>
      </c>
      <c r="O244" s="71"/>
      <c r="P244" s="197">
        <f>O244*H244</f>
        <v>0</v>
      </c>
      <c r="Q244" s="197">
        <v>4.6999999999999999E-4</v>
      </c>
      <c r="R244" s="197">
        <f>Q244*H244</f>
        <v>4.6999999999999999E-4</v>
      </c>
      <c r="S244" s="197">
        <v>0</v>
      </c>
      <c r="T244" s="19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9" t="s">
        <v>184</v>
      </c>
      <c r="AT244" s="199" t="s">
        <v>214</v>
      </c>
      <c r="AU244" s="199" t="s">
        <v>93</v>
      </c>
      <c r="AY244" s="16" t="s">
        <v>139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6" t="s">
        <v>90</v>
      </c>
      <c r="BK244" s="200">
        <f>ROUND(I244*H244,2)</f>
        <v>0</v>
      </c>
      <c r="BL244" s="16" t="s">
        <v>146</v>
      </c>
      <c r="BM244" s="199" t="s">
        <v>540</v>
      </c>
    </row>
    <row r="245" spans="1:65" s="13" customFormat="1">
      <c r="B245" s="201"/>
      <c r="C245" s="202"/>
      <c r="D245" s="203" t="s">
        <v>148</v>
      </c>
      <c r="E245" s="204" t="s">
        <v>1</v>
      </c>
      <c r="F245" s="205" t="s">
        <v>90</v>
      </c>
      <c r="G245" s="202"/>
      <c r="H245" s="206">
        <v>1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148</v>
      </c>
      <c r="AU245" s="212" t="s">
        <v>93</v>
      </c>
      <c r="AV245" s="13" t="s">
        <v>93</v>
      </c>
      <c r="AW245" s="13" t="s">
        <v>38</v>
      </c>
      <c r="AX245" s="13" t="s">
        <v>90</v>
      </c>
      <c r="AY245" s="212" t="s">
        <v>139</v>
      </c>
    </row>
    <row r="246" spans="1:65" s="2" customFormat="1" ht="16.5" customHeight="1">
      <c r="A246" s="34"/>
      <c r="B246" s="35"/>
      <c r="C246" s="224" t="s">
        <v>541</v>
      </c>
      <c r="D246" s="224" t="s">
        <v>214</v>
      </c>
      <c r="E246" s="225" t="s">
        <v>542</v>
      </c>
      <c r="F246" s="226" t="s">
        <v>543</v>
      </c>
      <c r="G246" s="227" t="s">
        <v>272</v>
      </c>
      <c r="H246" s="228">
        <v>1</v>
      </c>
      <c r="I246" s="229"/>
      <c r="J246" s="230">
        <f>ROUND(I246*H246,2)</f>
        <v>0</v>
      </c>
      <c r="K246" s="226" t="s">
        <v>799</v>
      </c>
      <c r="L246" s="231"/>
      <c r="M246" s="232" t="s">
        <v>1</v>
      </c>
      <c r="N246" s="233" t="s">
        <v>47</v>
      </c>
      <c r="O246" s="71"/>
      <c r="P246" s="197">
        <f>O246*H246</f>
        <v>0</v>
      </c>
      <c r="Q246" s="197">
        <v>1.39E-3</v>
      </c>
      <c r="R246" s="197">
        <f>Q246*H246</f>
        <v>1.39E-3</v>
      </c>
      <c r="S246" s="197">
        <v>0</v>
      </c>
      <c r="T246" s="19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9" t="s">
        <v>184</v>
      </c>
      <c r="AT246" s="199" t="s">
        <v>214</v>
      </c>
      <c r="AU246" s="199" t="s">
        <v>93</v>
      </c>
      <c r="AY246" s="16" t="s">
        <v>139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6" t="s">
        <v>90</v>
      </c>
      <c r="BK246" s="200">
        <f>ROUND(I246*H246,2)</f>
        <v>0</v>
      </c>
      <c r="BL246" s="16" t="s">
        <v>146</v>
      </c>
      <c r="BM246" s="199" t="s">
        <v>544</v>
      </c>
    </row>
    <row r="247" spans="1:65" s="13" customFormat="1">
      <c r="B247" s="201"/>
      <c r="C247" s="202"/>
      <c r="D247" s="203" t="s">
        <v>148</v>
      </c>
      <c r="E247" s="204" t="s">
        <v>1</v>
      </c>
      <c r="F247" s="205" t="s">
        <v>90</v>
      </c>
      <c r="G247" s="202"/>
      <c r="H247" s="206">
        <v>1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148</v>
      </c>
      <c r="AU247" s="212" t="s">
        <v>93</v>
      </c>
      <c r="AV247" s="13" t="s">
        <v>93</v>
      </c>
      <c r="AW247" s="13" t="s">
        <v>38</v>
      </c>
      <c r="AX247" s="13" t="s">
        <v>90</v>
      </c>
      <c r="AY247" s="212" t="s">
        <v>139</v>
      </c>
    </row>
    <row r="248" spans="1:65" s="2" customFormat="1" ht="16.5" customHeight="1">
      <c r="A248" s="34"/>
      <c r="B248" s="35"/>
      <c r="C248" s="188" t="s">
        <v>545</v>
      </c>
      <c r="D248" s="188" t="s">
        <v>141</v>
      </c>
      <c r="E248" s="189" t="s">
        <v>546</v>
      </c>
      <c r="F248" s="190" t="s">
        <v>547</v>
      </c>
      <c r="G248" s="191" t="s">
        <v>272</v>
      </c>
      <c r="H248" s="192">
        <v>34</v>
      </c>
      <c r="I248" s="193"/>
      <c r="J248" s="194">
        <f>ROUND(I248*H248,2)</f>
        <v>0</v>
      </c>
      <c r="K248" s="190" t="s">
        <v>145</v>
      </c>
      <c r="L248" s="39"/>
      <c r="M248" s="195" t="s">
        <v>1</v>
      </c>
      <c r="N248" s="196" t="s">
        <v>47</v>
      </c>
      <c r="O248" s="71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9" t="s">
        <v>146</v>
      </c>
      <c r="AT248" s="199" t="s">
        <v>141</v>
      </c>
      <c r="AU248" s="199" t="s">
        <v>93</v>
      </c>
      <c r="AY248" s="16" t="s">
        <v>139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6" t="s">
        <v>90</v>
      </c>
      <c r="BK248" s="200">
        <f>ROUND(I248*H248,2)</f>
        <v>0</v>
      </c>
      <c r="BL248" s="16" t="s">
        <v>146</v>
      </c>
      <c r="BM248" s="199" t="s">
        <v>548</v>
      </c>
    </row>
    <row r="249" spans="1:65" s="13" customFormat="1">
      <c r="B249" s="201"/>
      <c r="C249" s="202"/>
      <c r="D249" s="203" t="s">
        <v>148</v>
      </c>
      <c r="E249" s="204" t="s">
        <v>1</v>
      </c>
      <c r="F249" s="205" t="s">
        <v>549</v>
      </c>
      <c r="G249" s="202"/>
      <c r="H249" s="206">
        <v>34</v>
      </c>
      <c r="I249" s="207"/>
      <c r="J249" s="202"/>
      <c r="K249" s="202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148</v>
      </c>
      <c r="AU249" s="212" t="s">
        <v>93</v>
      </c>
      <c r="AV249" s="13" t="s">
        <v>93</v>
      </c>
      <c r="AW249" s="13" t="s">
        <v>38</v>
      </c>
      <c r="AX249" s="13" t="s">
        <v>90</v>
      </c>
      <c r="AY249" s="212" t="s">
        <v>139</v>
      </c>
    </row>
    <row r="250" spans="1:65" s="2" customFormat="1" ht="16.5" customHeight="1">
      <c r="A250" s="34"/>
      <c r="B250" s="35"/>
      <c r="C250" s="224" t="s">
        <v>550</v>
      </c>
      <c r="D250" s="224" t="s">
        <v>214</v>
      </c>
      <c r="E250" s="225" t="s">
        <v>551</v>
      </c>
      <c r="F250" s="226" t="s">
        <v>552</v>
      </c>
      <c r="G250" s="227" t="s">
        <v>272</v>
      </c>
      <c r="H250" s="228">
        <v>33</v>
      </c>
      <c r="I250" s="229"/>
      <c r="J250" s="230">
        <f>ROUND(I250*H250,2)</f>
        <v>0</v>
      </c>
      <c r="K250" s="226" t="s">
        <v>145</v>
      </c>
      <c r="L250" s="231"/>
      <c r="M250" s="232" t="s">
        <v>1</v>
      </c>
      <c r="N250" s="233" t="s">
        <v>47</v>
      </c>
      <c r="O250" s="71"/>
      <c r="P250" s="197">
        <f>O250*H250</f>
        <v>0</v>
      </c>
      <c r="Q250" s="197">
        <v>7.2000000000000005E-4</v>
      </c>
      <c r="R250" s="197">
        <f>Q250*H250</f>
        <v>2.376E-2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184</v>
      </c>
      <c r="AT250" s="199" t="s">
        <v>214</v>
      </c>
      <c r="AU250" s="199" t="s">
        <v>93</v>
      </c>
      <c r="AY250" s="16" t="s">
        <v>139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6" t="s">
        <v>90</v>
      </c>
      <c r="BK250" s="200">
        <f>ROUND(I250*H250,2)</f>
        <v>0</v>
      </c>
      <c r="BL250" s="16" t="s">
        <v>146</v>
      </c>
      <c r="BM250" s="199" t="s">
        <v>553</v>
      </c>
    </row>
    <row r="251" spans="1:65" s="13" customFormat="1">
      <c r="B251" s="201"/>
      <c r="C251" s="202"/>
      <c r="D251" s="203" t="s">
        <v>148</v>
      </c>
      <c r="E251" s="204" t="s">
        <v>1</v>
      </c>
      <c r="F251" s="205" t="s">
        <v>308</v>
      </c>
      <c r="G251" s="202"/>
      <c r="H251" s="206">
        <v>33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148</v>
      </c>
      <c r="AU251" s="212" t="s">
        <v>93</v>
      </c>
      <c r="AV251" s="13" t="s">
        <v>93</v>
      </c>
      <c r="AW251" s="13" t="s">
        <v>38</v>
      </c>
      <c r="AX251" s="13" t="s">
        <v>90</v>
      </c>
      <c r="AY251" s="212" t="s">
        <v>139</v>
      </c>
    </row>
    <row r="252" spans="1:65" s="2" customFormat="1" ht="16.5" customHeight="1">
      <c r="A252" s="34"/>
      <c r="B252" s="35"/>
      <c r="C252" s="224" t="s">
        <v>554</v>
      </c>
      <c r="D252" s="224" t="s">
        <v>214</v>
      </c>
      <c r="E252" s="225" t="s">
        <v>555</v>
      </c>
      <c r="F252" s="226" t="s">
        <v>556</v>
      </c>
      <c r="G252" s="227" t="s">
        <v>272</v>
      </c>
      <c r="H252" s="228">
        <v>1</v>
      </c>
      <c r="I252" s="229"/>
      <c r="J252" s="230">
        <f>ROUND(I252*H252,2)</f>
        <v>0</v>
      </c>
      <c r="K252" s="226" t="s">
        <v>799</v>
      </c>
      <c r="L252" s="231"/>
      <c r="M252" s="232" t="s">
        <v>1</v>
      </c>
      <c r="N252" s="233" t="s">
        <v>47</v>
      </c>
      <c r="O252" s="71"/>
      <c r="P252" s="197">
        <f>O252*H252</f>
        <v>0</v>
      </c>
      <c r="Q252" s="197">
        <v>1.1199999999999999E-3</v>
      </c>
      <c r="R252" s="197">
        <f>Q252*H252</f>
        <v>1.1199999999999999E-3</v>
      </c>
      <c r="S252" s="197">
        <v>0</v>
      </c>
      <c r="T252" s="19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9" t="s">
        <v>184</v>
      </c>
      <c r="AT252" s="199" t="s">
        <v>214</v>
      </c>
      <c r="AU252" s="199" t="s">
        <v>93</v>
      </c>
      <c r="AY252" s="16" t="s">
        <v>139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6" t="s">
        <v>90</v>
      </c>
      <c r="BK252" s="200">
        <f>ROUND(I252*H252,2)</f>
        <v>0</v>
      </c>
      <c r="BL252" s="16" t="s">
        <v>146</v>
      </c>
      <c r="BM252" s="199" t="s">
        <v>557</v>
      </c>
    </row>
    <row r="253" spans="1:65" s="13" customFormat="1">
      <c r="B253" s="201"/>
      <c r="C253" s="202"/>
      <c r="D253" s="203" t="s">
        <v>148</v>
      </c>
      <c r="E253" s="204" t="s">
        <v>1</v>
      </c>
      <c r="F253" s="205" t="s">
        <v>90</v>
      </c>
      <c r="G253" s="202"/>
      <c r="H253" s="206">
        <v>1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148</v>
      </c>
      <c r="AU253" s="212" t="s">
        <v>93</v>
      </c>
      <c r="AV253" s="13" t="s">
        <v>93</v>
      </c>
      <c r="AW253" s="13" t="s">
        <v>38</v>
      </c>
      <c r="AX253" s="13" t="s">
        <v>90</v>
      </c>
      <c r="AY253" s="212" t="s">
        <v>139</v>
      </c>
    </row>
    <row r="254" spans="1:65" s="2" customFormat="1" ht="16.5" customHeight="1">
      <c r="A254" s="34"/>
      <c r="B254" s="35"/>
      <c r="C254" s="188" t="s">
        <v>558</v>
      </c>
      <c r="D254" s="188" t="s">
        <v>141</v>
      </c>
      <c r="E254" s="189" t="s">
        <v>559</v>
      </c>
      <c r="F254" s="190" t="s">
        <v>560</v>
      </c>
      <c r="G254" s="191" t="s">
        <v>272</v>
      </c>
      <c r="H254" s="192">
        <v>6</v>
      </c>
      <c r="I254" s="193"/>
      <c r="J254" s="194">
        <f>ROUND(I254*H254,2)</f>
        <v>0</v>
      </c>
      <c r="K254" s="190" t="s">
        <v>145</v>
      </c>
      <c r="L254" s="39"/>
      <c r="M254" s="195" t="s">
        <v>1</v>
      </c>
      <c r="N254" s="196" t="s">
        <v>47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146</v>
      </c>
      <c r="AT254" s="199" t="s">
        <v>141</v>
      </c>
      <c r="AU254" s="199" t="s">
        <v>93</v>
      </c>
      <c r="AY254" s="16" t="s">
        <v>139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6" t="s">
        <v>90</v>
      </c>
      <c r="BK254" s="200">
        <f>ROUND(I254*H254,2)</f>
        <v>0</v>
      </c>
      <c r="BL254" s="16" t="s">
        <v>146</v>
      </c>
      <c r="BM254" s="199" t="s">
        <v>561</v>
      </c>
    </row>
    <row r="255" spans="1:65" s="13" customFormat="1">
      <c r="B255" s="201"/>
      <c r="C255" s="202"/>
      <c r="D255" s="203" t="s">
        <v>148</v>
      </c>
      <c r="E255" s="204" t="s">
        <v>1</v>
      </c>
      <c r="F255" s="205" t="s">
        <v>562</v>
      </c>
      <c r="G255" s="202"/>
      <c r="H255" s="206">
        <v>6</v>
      </c>
      <c r="I255" s="207"/>
      <c r="J255" s="202"/>
      <c r="K255" s="202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148</v>
      </c>
      <c r="AU255" s="212" t="s">
        <v>93</v>
      </c>
      <c r="AV255" s="13" t="s">
        <v>93</v>
      </c>
      <c r="AW255" s="13" t="s">
        <v>38</v>
      </c>
      <c r="AX255" s="13" t="s">
        <v>90</v>
      </c>
      <c r="AY255" s="212" t="s">
        <v>139</v>
      </c>
    </row>
    <row r="256" spans="1:65" s="2" customFormat="1" ht="16.5" customHeight="1">
      <c r="A256" s="34"/>
      <c r="B256" s="35"/>
      <c r="C256" s="224" t="s">
        <v>563</v>
      </c>
      <c r="D256" s="224" t="s">
        <v>214</v>
      </c>
      <c r="E256" s="225" t="s">
        <v>564</v>
      </c>
      <c r="F256" s="226" t="s">
        <v>565</v>
      </c>
      <c r="G256" s="227" t="s">
        <v>272</v>
      </c>
      <c r="H256" s="228">
        <v>3</v>
      </c>
      <c r="I256" s="229"/>
      <c r="J256" s="230">
        <f>ROUND(I256*H256,2)</f>
        <v>0</v>
      </c>
      <c r="K256" s="226" t="s">
        <v>799</v>
      </c>
      <c r="L256" s="231"/>
      <c r="M256" s="232" t="s">
        <v>1</v>
      </c>
      <c r="N256" s="233" t="s">
        <v>47</v>
      </c>
      <c r="O256" s="71"/>
      <c r="P256" s="197">
        <f>O256*H256</f>
        <v>0</v>
      </c>
      <c r="Q256" s="197">
        <v>7.2000000000000005E-4</v>
      </c>
      <c r="R256" s="197">
        <f>Q256*H256</f>
        <v>2.16E-3</v>
      </c>
      <c r="S256" s="197">
        <v>0</v>
      </c>
      <c r="T256" s="19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9" t="s">
        <v>184</v>
      </c>
      <c r="AT256" s="199" t="s">
        <v>214</v>
      </c>
      <c r="AU256" s="199" t="s">
        <v>93</v>
      </c>
      <c r="AY256" s="16" t="s">
        <v>139</v>
      </c>
      <c r="BE256" s="200">
        <f>IF(N256="základní",J256,0)</f>
        <v>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6" t="s">
        <v>90</v>
      </c>
      <c r="BK256" s="200">
        <f>ROUND(I256*H256,2)</f>
        <v>0</v>
      </c>
      <c r="BL256" s="16" t="s">
        <v>146</v>
      </c>
      <c r="BM256" s="199" t="s">
        <v>566</v>
      </c>
    </row>
    <row r="257" spans="1:65" s="13" customFormat="1">
      <c r="B257" s="201"/>
      <c r="C257" s="202"/>
      <c r="D257" s="203" t="s">
        <v>148</v>
      </c>
      <c r="E257" s="204" t="s">
        <v>1</v>
      </c>
      <c r="F257" s="205" t="s">
        <v>154</v>
      </c>
      <c r="G257" s="202"/>
      <c r="H257" s="206">
        <v>3</v>
      </c>
      <c r="I257" s="207"/>
      <c r="J257" s="202"/>
      <c r="K257" s="202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148</v>
      </c>
      <c r="AU257" s="212" t="s">
        <v>93</v>
      </c>
      <c r="AV257" s="13" t="s">
        <v>93</v>
      </c>
      <c r="AW257" s="13" t="s">
        <v>38</v>
      </c>
      <c r="AX257" s="13" t="s">
        <v>90</v>
      </c>
      <c r="AY257" s="212" t="s">
        <v>139</v>
      </c>
    </row>
    <row r="258" spans="1:65" s="2" customFormat="1" ht="16.5" customHeight="1">
      <c r="A258" s="34"/>
      <c r="B258" s="35"/>
      <c r="C258" s="224" t="s">
        <v>567</v>
      </c>
      <c r="D258" s="224" t="s">
        <v>214</v>
      </c>
      <c r="E258" s="225" t="s">
        <v>568</v>
      </c>
      <c r="F258" s="226" t="s">
        <v>569</v>
      </c>
      <c r="G258" s="227" t="s">
        <v>272</v>
      </c>
      <c r="H258" s="228">
        <v>3</v>
      </c>
      <c r="I258" s="229"/>
      <c r="J258" s="230">
        <f>ROUND(I258*H258,2)</f>
        <v>0</v>
      </c>
      <c r="K258" s="226" t="s">
        <v>799</v>
      </c>
      <c r="L258" s="231"/>
      <c r="M258" s="232" t="s">
        <v>1</v>
      </c>
      <c r="N258" s="233" t="s">
        <v>47</v>
      </c>
      <c r="O258" s="71"/>
      <c r="P258" s="197">
        <f>O258*H258</f>
        <v>0</v>
      </c>
      <c r="Q258" s="197">
        <v>1.41E-3</v>
      </c>
      <c r="R258" s="197">
        <f>Q258*H258</f>
        <v>4.2300000000000003E-3</v>
      </c>
      <c r="S258" s="197">
        <v>0</v>
      </c>
      <c r="T258" s="19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9" t="s">
        <v>184</v>
      </c>
      <c r="AT258" s="199" t="s">
        <v>214</v>
      </c>
      <c r="AU258" s="199" t="s">
        <v>93</v>
      </c>
      <c r="AY258" s="16" t="s">
        <v>139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6" t="s">
        <v>90</v>
      </c>
      <c r="BK258" s="200">
        <f>ROUND(I258*H258,2)</f>
        <v>0</v>
      </c>
      <c r="BL258" s="16" t="s">
        <v>146</v>
      </c>
      <c r="BM258" s="199" t="s">
        <v>570</v>
      </c>
    </row>
    <row r="259" spans="1:65" s="13" customFormat="1">
      <c r="B259" s="201"/>
      <c r="C259" s="202"/>
      <c r="D259" s="203" t="s">
        <v>148</v>
      </c>
      <c r="E259" s="204" t="s">
        <v>1</v>
      </c>
      <c r="F259" s="205" t="s">
        <v>154</v>
      </c>
      <c r="G259" s="202"/>
      <c r="H259" s="206">
        <v>3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148</v>
      </c>
      <c r="AU259" s="212" t="s">
        <v>93</v>
      </c>
      <c r="AV259" s="13" t="s">
        <v>93</v>
      </c>
      <c r="AW259" s="13" t="s">
        <v>38</v>
      </c>
      <c r="AX259" s="13" t="s">
        <v>90</v>
      </c>
      <c r="AY259" s="212" t="s">
        <v>139</v>
      </c>
    </row>
    <row r="260" spans="1:65" s="2" customFormat="1" ht="16.5" customHeight="1">
      <c r="A260" s="34"/>
      <c r="B260" s="35"/>
      <c r="C260" s="188" t="s">
        <v>571</v>
      </c>
      <c r="D260" s="188" t="s">
        <v>141</v>
      </c>
      <c r="E260" s="189" t="s">
        <v>572</v>
      </c>
      <c r="F260" s="190" t="s">
        <v>573</v>
      </c>
      <c r="G260" s="191" t="s">
        <v>272</v>
      </c>
      <c r="H260" s="192">
        <v>1</v>
      </c>
      <c r="I260" s="193"/>
      <c r="J260" s="194">
        <f>ROUND(I260*H260,2)</f>
        <v>0</v>
      </c>
      <c r="K260" s="190" t="s">
        <v>145</v>
      </c>
      <c r="L260" s="39"/>
      <c r="M260" s="195" t="s">
        <v>1</v>
      </c>
      <c r="N260" s="196" t="s">
        <v>47</v>
      </c>
      <c r="O260" s="71"/>
      <c r="P260" s="197">
        <f>O260*H260</f>
        <v>0</v>
      </c>
      <c r="Q260" s="197">
        <v>2.0000000000000002E-5</v>
      </c>
      <c r="R260" s="197">
        <f>Q260*H260</f>
        <v>2.0000000000000002E-5</v>
      </c>
      <c r="S260" s="197">
        <v>2.6199999999999999E-3</v>
      </c>
      <c r="T260" s="198">
        <f>S260*H260</f>
        <v>2.6199999999999999E-3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146</v>
      </c>
      <c r="AT260" s="199" t="s">
        <v>141</v>
      </c>
      <c r="AU260" s="199" t="s">
        <v>93</v>
      </c>
      <c r="AY260" s="16" t="s">
        <v>139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6" t="s">
        <v>90</v>
      </c>
      <c r="BK260" s="200">
        <f>ROUND(I260*H260,2)</f>
        <v>0</v>
      </c>
      <c r="BL260" s="16" t="s">
        <v>146</v>
      </c>
      <c r="BM260" s="199" t="s">
        <v>574</v>
      </c>
    </row>
    <row r="261" spans="1:65" s="13" customFormat="1">
      <c r="B261" s="201"/>
      <c r="C261" s="202"/>
      <c r="D261" s="203" t="s">
        <v>148</v>
      </c>
      <c r="E261" s="204" t="s">
        <v>1</v>
      </c>
      <c r="F261" s="205" t="s">
        <v>575</v>
      </c>
      <c r="G261" s="202"/>
      <c r="H261" s="206">
        <v>1</v>
      </c>
      <c r="I261" s="207"/>
      <c r="J261" s="202"/>
      <c r="K261" s="202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148</v>
      </c>
      <c r="AU261" s="212" t="s">
        <v>93</v>
      </c>
      <c r="AV261" s="13" t="s">
        <v>93</v>
      </c>
      <c r="AW261" s="13" t="s">
        <v>38</v>
      </c>
      <c r="AX261" s="13" t="s">
        <v>90</v>
      </c>
      <c r="AY261" s="212" t="s">
        <v>139</v>
      </c>
    </row>
    <row r="262" spans="1:65" s="2" customFormat="1" ht="16.5" customHeight="1">
      <c r="A262" s="34"/>
      <c r="B262" s="35"/>
      <c r="C262" s="224" t="s">
        <v>576</v>
      </c>
      <c r="D262" s="224" t="s">
        <v>214</v>
      </c>
      <c r="E262" s="225" t="s">
        <v>577</v>
      </c>
      <c r="F262" s="226" t="s">
        <v>578</v>
      </c>
      <c r="G262" s="227" t="s">
        <v>272</v>
      </c>
      <c r="H262" s="228">
        <v>1</v>
      </c>
      <c r="I262" s="229"/>
      <c r="J262" s="230">
        <f>ROUND(I262*H262,2)</f>
        <v>0</v>
      </c>
      <c r="K262" s="226" t="s">
        <v>145</v>
      </c>
      <c r="L262" s="231"/>
      <c r="M262" s="232" t="s">
        <v>1</v>
      </c>
      <c r="N262" s="233" t="s">
        <v>47</v>
      </c>
      <c r="O262" s="71"/>
      <c r="P262" s="197">
        <f>O262*H262</f>
        <v>0</v>
      </c>
      <c r="Q262" s="197">
        <v>1.8799999999999999E-3</v>
      </c>
      <c r="R262" s="197">
        <f>Q262*H262</f>
        <v>1.8799999999999999E-3</v>
      </c>
      <c r="S262" s="197">
        <v>0</v>
      </c>
      <c r="T262" s="19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9" t="s">
        <v>184</v>
      </c>
      <c r="AT262" s="199" t="s">
        <v>214</v>
      </c>
      <c r="AU262" s="199" t="s">
        <v>93</v>
      </c>
      <c r="AY262" s="16" t="s">
        <v>139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6" t="s">
        <v>90</v>
      </c>
      <c r="BK262" s="200">
        <f>ROUND(I262*H262,2)</f>
        <v>0</v>
      </c>
      <c r="BL262" s="16" t="s">
        <v>146</v>
      </c>
      <c r="BM262" s="199" t="s">
        <v>579</v>
      </c>
    </row>
    <row r="263" spans="1:65" s="13" customFormat="1">
      <c r="B263" s="201"/>
      <c r="C263" s="202"/>
      <c r="D263" s="203" t="s">
        <v>148</v>
      </c>
      <c r="E263" s="204" t="s">
        <v>1</v>
      </c>
      <c r="F263" s="205" t="s">
        <v>90</v>
      </c>
      <c r="G263" s="202"/>
      <c r="H263" s="206">
        <v>1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148</v>
      </c>
      <c r="AU263" s="212" t="s">
        <v>93</v>
      </c>
      <c r="AV263" s="13" t="s">
        <v>93</v>
      </c>
      <c r="AW263" s="13" t="s">
        <v>38</v>
      </c>
      <c r="AX263" s="13" t="s">
        <v>90</v>
      </c>
      <c r="AY263" s="212" t="s">
        <v>139</v>
      </c>
    </row>
    <row r="264" spans="1:65" s="2" customFormat="1" ht="16.5" customHeight="1">
      <c r="A264" s="34"/>
      <c r="B264" s="35"/>
      <c r="C264" s="224" t="s">
        <v>580</v>
      </c>
      <c r="D264" s="224" t="s">
        <v>214</v>
      </c>
      <c r="E264" s="225" t="s">
        <v>581</v>
      </c>
      <c r="F264" s="226" t="s">
        <v>582</v>
      </c>
      <c r="G264" s="227" t="s">
        <v>272</v>
      </c>
      <c r="H264" s="228">
        <v>1</v>
      </c>
      <c r="I264" s="229"/>
      <c r="J264" s="230">
        <f>ROUND(I264*H264,2)</f>
        <v>0</v>
      </c>
      <c r="K264" s="226" t="s">
        <v>145</v>
      </c>
      <c r="L264" s="231"/>
      <c r="M264" s="232" t="s">
        <v>1</v>
      </c>
      <c r="N264" s="233" t="s">
        <v>47</v>
      </c>
      <c r="O264" s="71"/>
      <c r="P264" s="197">
        <f>O264*H264</f>
        <v>0</v>
      </c>
      <c r="Q264" s="197">
        <v>3.5000000000000001E-3</v>
      </c>
      <c r="R264" s="197">
        <f>Q264*H264</f>
        <v>3.5000000000000001E-3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184</v>
      </c>
      <c r="AT264" s="199" t="s">
        <v>214</v>
      </c>
      <c r="AU264" s="199" t="s">
        <v>93</v>
      </c>
      <c r="AY264" s="16" t="s">
        <v>139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6" t="s">
        <v>90</v>
      </c>
      <c r="BK264" s="200">
        <f>ROUND(I264*H264,2)</f>
        <v>0</v>
      </c>
      <c r="BL264" s="16" t="s">
        <v>146</v>
      </c>
      <c r="BM264" s="199" t="s">
        <v>583</v>
      </c>
    </row>
    <row r="265" spans="1:65" s="13" customFormat="1">
      <c r="B265" s="201"/>
      <c r="C265" s="202"/>
      <c r="D265" s="203" t="s">
        <v>148</v>
      </c>
      <c r="E265" s="204" t="s">
        <v>1</v>
      </c>
      <c r="F265" s="205" t="s">
        <v>90</v>
      </c>
      <c r="G265" s="202"/>
      <c r="H265" s="206">
        <v>1</v>
      </c>
      <c r="I265" s="207"/>
      <c r="J265" s="202"/>
      <c r="K265" s="202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148</v>
      </c>
      <c r="AU265" s="212" t="s">
        <v>93</v>
      </c>
      <c r="AV265" s="13" t="s">
        <v>93</v>
      </c>
      <c r="AW265" s="13" t="s">
        <v>38</v>
      </c>
      <c r="AX265" s="13" t="s">
        <v>90</v>
      </c>
      <c r="AY265" s="212" t="s">
        <v>139</v>
      </c>
    </row>
    <row r="266" spans="1:65" s="2" customFormat="1" ht="16.5" customHeight="1">
      <c r="A266" s="34"/>
      <c r="B266" s="35"/>
      <c r="C266" s="188" t="s">
        <v>584</v>
      </c>
      <c r="D266" s="188" t="s">
        <v>141</v>
      </c>
      <c r="E266" s="189" t="s">
        <v>585</v>
      </c>
      <c r="F266" s="190" t="s">
        <v>586</v>
      </c>
      <c r="G266" s="191" t="s">
        <v>272</v>
      </c>
      <c r="H266" s="192">
        <v>2</v>
      </c>
      <c r="I266" s="193"/>
      <c r="J266" s="194">
        <f>ROUND(I266*H266,2)</f>
        <v>0</v>
      </c>
      <c r="K266" s="190" t="s">
        <v>145</v>
      </c>
      <c r="L266" s="39"/>
      <c r="M266" s="195" t="s">
        <v>1</v>
      </c>
      <c r="N266" s="196" t="s">
        <v>47</v>
      </c>
      <c r="O266" s="71"/>
      <c r="P266" s="197">
        <f>O266*H266</f>
        <v>0</v>
      </c>
      <c r="Q266" s="197">
        <v>1.6199999999999999E-3</v>
      </c>
      <c r="R266" s="197">
        <f>Q266*H266</f>
        <v>3.2399999999999998E-3</v>
      </c>
      <c r="S266" s="197">
        <v>0</v>
      </c>
      <c r="T266" s="19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9" t="s">
        <v>146</v>
      </c>
      <c r="AT266" s="199" t="s">
        <v>141</v>
      </c>
      <c r="AU266" s="199" t="s">
        <v>93</v>
      </c>
      <c r="AY266" s="16" t="s">
        <v>139</v>
      </c>
      <c r="BE266" s="200">
        <f>IF(N266="základní",J266,0)</f>
        <v>0</v>
      </c>
      <c r="BF266" s="200">
        <f>IF(N266="snížená",J266,0)</f>
        <v>0</v>
      </c>
      <c r="BG266" s="200">
        <f>IF(N266="zákl. přenesená",J266,0)</f>
        <v>0</v>
      </c>
      <c r="BH266" s="200">
        <f>IF(N266="sníž. přenesená",J266,0)</f>
        <v>0</v>
      </c>
      <c r="BI266" s="200">
        <f>IF(N266="nulová",J266,0)</f>
        <v>0</v>
      </c>
      <c r="BJ266" s="16" t="s">
        <v>90</v>
      </c>
      <c r="BK266" s="200">
        <f>ROUND(I266*H266,2)</f>
        <v>0</v>
      </c>
      <c r="BL266" s="16" t="s">
        <v>146</v>
      </c>
      <c r="BM266" s="199" t="s">
        <v>587</v>
      </c>
    </row>
    <row r="267" spans="1:65" s="13" customFormat="1">
      <c r="B267" s="201"/>
      <c r="C267" s="202"/>
      <c r="D267" s="203" t="s">
        <v>148</v>
      </c>
      <c r="E267" s="204" t="s">
        <v>1</v>
      </c>
      <c r="F267" s="205" t="s">
        <v>93</v>
      </c>
      <c r="G267" s="202"/>
      <c r="H267" s="206">
        <v>2</v>
      </c>
      <c r="I267" s="207"/>
      <c r="J267" s="202"/>
      <c r="K267" s="202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148</v>
      </c>
      <c r="AU267" s="212" t="s">
        <v>93</v>
      </c>
      <c r="AV267" s="13" t="s">
        <v>93</v>
      </c>
      <c r="AW267" s="13" t="s">
        <v>38</v>
      </c>
      <c r="AX267" s="13" t="s">
        <v>90</v>
      </c>
      <c r="AY267" s="212" t="s">
        <v>139</v>
      </c>
    </row>
    <row r="268" spans="1:65" s="2" customFormat="1" ht="16.5" customHeight="1">
      <c r="A268" s="34"/>
      <c r="B268" s="35"/>
      <c r="C268" s="224" t="s">
        <v>588</v>
      </c>
      <c r="D268" s="224" t="s">
        <v>214</v>
      </c>
      <c r="E268" s="225" t="s">
        <v>589</v>
      </c>
      <c r="F268" s="226" t="s">
        <v>590</v>
      </c>
      <c r="G268" s="227" t="s">
        <v>272</v>
      </c>
      <c r="H268" s="228">
        <v>2</v>
      </c>
      <c r="I268" s="229"/>
      <c r="J268" s="230">
        <f>ROUND(I268*H268,2)</f>
        <v>0</v>
      </c>
      <c r="K268" s="226" t="s">
        <v>145</v>
      </c>
      <c r="L268" s="231"/>
      <c r="M268" s="232" t="s">
        <v>1</v>
      </c>
      <c r="N268" s="233" t="s">
        <v>47</v>
      </c>
      <c r="O268" s="71"/>
      <c r="P268" s="197">
        <f>O268*H268</f>
        <v>0</v>
      </c>
      <c r="Q268" s="197">
        <v>3.5000000000000001E-3</v>
      </c>
      <c r="R268" s="197">
        <f>Q268*H268</f>
        <v>7.0000000000000001E-3</v>
      </c>
      <c r="S268" s="197">
        <v>0</v>
      </c>
      <c r="T268" s="19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9" t="s">
        <v>184</v>
      </c>
      <c r="AT268" s="199" t="s">
        <v>214</v>
      </c>
      <c r="AU268" s="199" t="s">
        <v>93</v>
      </c>
      <c r="AY268" s="16" t="s">
        <v>139</v>
      </c>
      <c r="BE268" s="200">
        <f>IF(N268="základní",J268,0)</f>
        <v>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6" t="s">
        <v>90</v>
      </c>
      <c r="BK268" s="200">
        <f>ROUND(I268*H268,2)</f>
        <v>0</v>
      </c>
      <c r="BL268" s="16" t="s">
        <v>146</v>
      </c>
      <c r="BM268" s="199" t="s">
        <v>591</v>
      </c>
    </row>
    <row r="269" spans="1:65" s="13" customFormat="1">
      <c r="B269" s="201"/>
      <c r="C269" s="202"/>
      <c r="D269" s="203" t="s">
        <v>148</v>
      </c>
      <c r="E269" s="204" t="s">
        <v>1</v>
      </c>
      <c r="F269" s="205" t="s">
        <v>93</v>
      </c>
      <c r="G269" s="202"/>
      <c r="H269" s="206">
        <v>2</v>
      </c>
      <c r="I269" s="207"/>
      <c r="J269" s="202"/>
      <c r="K269" s="202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148</v>
      </c>
      <c r="AU269" s="212" t="s">
        <v>93</v>
      </c>
      <c r="AV269" s="13" t="s">
        <v>93</v>
      </c>
      <c r="AW269" s="13" t="s">
        <v>38</v>
      </c>
      <c r="AX269" s="13" t="s">
        <v>90</v>
      </c>
      <c r="AY269" s="212" t="s">
        <v>139</v>
      </c>
    </row>
    <row r="270" spans="1:65" s="2" customFormat="1" ht="16.5" customHeight="1">
      <c r="A270" s="34"/>
      <c r="B270" s="35"/>
      <c r="C270" s="224" t="s">
        <v>592</v>
      </c>
      <c r="D270" s="224" t="s">
        <v>214</v>
      </c>
      <c r="E270" s="225" t="s">
        <v>593</v>
      </c>
      <c r="F270" s="226" t="s">
        <v>594</v>
      </c>
      <c r="G270" s="227" t="s">
        <v>272</v>
      </c>
      <c r="H270" s="228">
        <v>2</v>
      </c>
      <c r="I270" s="229"/>
      <c r="J270" s="230">
        <f>ROUND(I270*H270,2)</f>
        <v>0</v>
      </c>
      <c r="K270" s="226" t="s">
        <v>145</v>
      </c>
      <c r="L270" s="231"/>
      <c r="M270" s="232" t="s">
        <v>1</v>
      </c>
      <c r="N270" s="233" t="s">
        <v>47</v>
      </c>
      <c r="O270" s="71"/>
      <c r="P270" s="197">
        <f>O270*H270</f>
        <v>0</v>
      </c>
      <c r="Q270" s="197">
        <v>1.847E-2</v>
      </c>
      <c r="R270" s="197">
        <f>Q270*H270</f>
        <v>3.6940000000000001E-2</v>
      </c>
      <c r="S270" s="197">
        <v>0</v>
      </c>
      <c r="T270" s="19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9" t="s">
        <v>184</v>
      </c>
      <c r="AT270" s="199" t="s">
        <v>214</v>
      </c>
      <c r="AU270" s="199" t="s">
        <v>93</v>
      </c>
      <c r="AY270" s="16" t="s">
        <v>139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16" t="s">
        <v>90</v>
      </c>
      <c r="BK270" s="200">
        <f>ROUND(I270*H270,2)</f>
        <v>0</v>
      </c>
      <c r="BL270" s="16" t="s">
        <v>146</v>
      </c>
      <c r="BM270" s="199" t="s">
        <v>595</v>
      </c>
    </row>
    <row r="271" spans="1:65" s="13" customFormat="1">
      <c r="B271" s="201"/>
      <c r="C271" s="202"/>
      <c r="D271" s="203" t="s">
        <v>148</v>
      </c>
      <c r="E271" s="204" t="s">
        <v>1</v>
      </c>
      <c r="F271" s="205" t="s">
        <v>93</v>
      </c>
      <c r="G271" s="202"/>
      <c r="H271" s="206">
        <v>2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148</v>
      </c>
      <c r="AU271" s="212" t="s">
        <v>93</v>
      </c>
      <c r="AV271" s="13" t="s">
        <v>93</v>
      </c>
      <c r="AW271" s="13" t="s">
        <v>38</v>
      </c>
      <c r="AX271" s="13" t="s">
        <v>90</v>
      </c>
      <c r="AY271" s="212" t="s">
        <v>139</v>
      </c>
    </row>
    <row r="272" spans="1:65" s="2" customFormat="1" ht="16.5" customHeight="1">
      <c r="A272" s="34"/>
      <c r="B272" s="35"/>
      <c r="C272" s="188" t="s">
        <v>596</v>
      </c>
      <c r="D272" s="188" t="s">
        <v>141</v>
      </c>
      <c r="E272" s="189" t="s">
        <v>597</v>
      </c>
      <c r="F272" s="190" t="s">
        <v>598</v>
      </c>
      <c r="G272" s="191" t="s">
        <v>272</v>
      </c>
      <c r="H272" s="192">
        <v>2</v>
      </c>
      <c r="I272" s="193"/>
      <c r="J272" s="194">
        <f>ROUND(I272*H272,2)</f>
        <v>0</v>
      </c>
      <c r="K272" s="190" t="s">
        <v>145</v>
      </c>
      <c r="L272" s="39"/>
      <c r="M272" s="195" t="s">
        <v>1</v>
      </c>
      <c r="N272" s="196" t="s">
        <v>47</v>
      </c>
      <c r="O272" s="71"/>
      <c r="P272" s="197">
        <f>O272*H272</f>
        <v>0</v>
      </c>
      <c r="Q272" s="197">
        <v>1.3600000000000001E-3</v>
      </c>
      <c r="R272" s="197">
        <f>Q272*H272</f>
        <v>2.7200000000000002E-3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146</v>
      </c>
      <c r="AT272" s="199" t="s">
        <v>141</v>
      </c>
      <c r="AU272" s="199" t="s">
        <v>93</v>
      </c>
      <c r="AY272" s="16" t="s">
        <v>139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6" t="s">
        <v>90</v>
      </c>
      <c r="BK272" s="200">
        <f>ROUND(I272*H272,2)</f>
        <v>0</v>
      </c>
      <c r="BL272" s="16" t="s">
        <v>146</v>
      </c>
      <c r="BM272" s="199" t="s">
        <v>599</v>
      </c>
    </row>
    <row r="273" spans="1:65" s="13" customFormat="1">
      <c r="B273" s="201"/>
      <c r="C273" s="202"/>
      <c r="D273" s="203" t="s">
        <v>148</v>
      </c>
      <c r="E273" s="204" t="s">
        <v>1</v>
      </c>
      <c r="F273" s="205" t="s">
        <v>93</v>
      </c>
      <c r="G273" s="202"/>
      <c r="H273" s="206">
        <v>2</v>
      </c>
      <c r="I273" s="207"/>
      <c r="J273" s="202"/>
      <c r="K273" s="202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148</v>
      </c>
      <c r="AU273" s="212" t="s">
        <v>93</v>
      </c>
      <c r="AV273" s="13" t="s">
        <v>93</v>
      </c>
      <c r="AW273" s="13" t="s">
        <v>38</v>
      </c>
      <c r="AX273" s="13" t="s">
        <v>90</v>
      </c>
      <c r="AY273" s="212" t="s">
        <v>139</v>
      </c>
    </row>
    <row r="274" spans="1:65" s="2" customFormat="1" ht="16.5" customHeight="1">
      <c r="A274" s="34"/>
      <c r="B274" s="35"/>
      <c r="C274" s="224" t="s">
        <v>600</v>
      </c>
      <c r="D274" s="224" t="s">
        <v>214</v>
      </c>
      <c r="E274" s="225" t="s">
        <v>601</v>
      </c>
      <c r="F274" s="226" t="s">
        <v>602</v>
      </c>
      <c r="G274" s="227" t="s">
        <v>272</v>
      </c>
      <c r="H274" s="228">
        <v>2</v>
      </c>
      <c r="I274" s="229"/>
      <c r="J274" s="230">
        <f>ROUND(I274*H274,2)</f>
        <v>0</v>
      </c>
      <c r="K274" s="226" t="s">
        <v>145</v>
      </c>
      <c r="L274" s="231"/>
      <c r="M274" s="232" t="s">
        <v>1</v>
      </c>
      <c r="N274" s="233" t="s">
        <v>47</v>
      </c>
      <c r="O274" s="71"/>
      <c r="P274" s="197">
        <f>O274*H274</f>
        <v>0</v>
      </c>
      <c r="Q274" s="197">
        <v>3.7499999999999999E-2</v>
      </c>
      <c r="R274" s="197">
        <f>Q274*H274</f>
        <v>7.4999999999999997E-2</v>
      </c>
      <c r="S274" s="197">
        <v>0</v>
      </c>
      <c r="T274" s="19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9" t="s">
        <v>184</v>
      </c>
      <c r="AT274" s="199" t="s">
        <v>214</v>
      </c>
      <c r="AU274" s="199" t="s">
        <v>93</v>
      </c>
      <c r="AY274" s="16" t="s">
        <v>139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6" t="s">
        <v>90</v>
      </c>
      <c r="BK274" s="200">
        <f>ROUND(I274*H274,2)</f>
        <v>0</v>
      </c>
      <c r="BL274" s="16" t="s">
        <v>146</v>
      </c>
      <c r="BM274" s="199" t="s">
        <v>603</v>
      </c>
    </row>
    <row r="275" spans="1:65" s="13" customFormat="1">
      <c r="B275" s="201"/>
      <c r="C275" s="202"/>
      <c r="D275" s="203" t="s">
        <v>148</v>
      </c>
      <c r="E275" s="204" t="s">
        <v>1</v>
      </c>
      <c r="F275" s="205" t="s">
        <v>93</v>
      </c>
      <c r="G275" s="202"/>
      <c r="H275" s="206">
        <v>2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148</v>
      </c>
      <c r="AU275" s="212" t="s">
        <v>93</v>
      </c>
      <c r="AV275" s="13" t="s">
        <v>93</v>
      </c>
      <c r="AW275" s="13" t="s">
        <v>38</v>
      </c>
      <c r="AX275" s="13" t="s">
        <v>90</v>
      </c>
      <c r="AY275" s="212" t="s">
        <v>139</v>
      </c>
    </row>
    <row r="276" spans="1:65" s="2" customFormat="1" ht="16.5" customHeight="1">
      <c r="A276" s="34"/>
      <c r="B276" s="35"/>
      <c r="C276" s="188" t="s">
        <v>604</v>
      </c>
      <c r="D276" s="188" t="s">
        <v>141</v>
      </c>
      <c r="E276" s="189" t="s">
        <v>605</v>
      </c>
      <c r="F276" s="190" t="s">
        <v>606</v>
      </c>
      <c r="G276" s="191" t="s">
        <v>272</v>
      </c>
      <c r="H276" s="192">
        <v>2</v>
      </c>
      <c r="I276" s="193"/>
      <c r="J276" s="194">
        <f>ROUND(I276*H276,2)</f>
        <v>0</v>
      </c>
      <c r="K276" s="190" t="s">
        <v>145</v>
      </c>
      <c r="L276" s="39"/>
      <c r="M276" s="195" t="s">
        <v>1</v>
      </c>
      <c r="N276" s="196" t="s">
        <v>47</v>
      </c>
      <c r="O276" s="71"/>
      <c r="P276" s="197">
        <f>O276*H276</f>
        <v>0</v>
      </c>
      <c r="Q276" s="197">
        <v>1.65E-3</v>
      </c>
      <c r="R276" s="197">
        <f>Q276*H276</f>
        <v>3.3E-3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146</v>
      </c>
      <c r="AT276" s="199" t="s">
        <v>141</v>
      </c>
      <c r="AU276" s="199" t="s">
        <v>93</v>
      </c>
      <c r="AY276" s="16" t="s">
        <v>139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6" t="s">
        <v>90</v>
      </c>
      <c r="BK276" s="200">
        <f>ROUND(I276*H276,2)</f>
        <v>0</v>
      </c>
      <c r="BL276" s="16" t="s">
        <v>146</v>
      </c>
      <c r="BM276" s="199" t="s">
        <v>607</v>
      </c>
    </row>
    <row r="277" spans="1:65" s="13" customFormat="1">
      <c r="B277" s="201"/>
      <c r="C277" s="202"/>
      <c r="D277" s="203" t="s">
        <v>148</v>
      </c>
      <c r="E277" s="204" t="s">
        <v>1</v>
      </c>
      <c r="F277" s="205" t="s">
        <v>93</v>
      </c>
      <c r="G277" s="202"/>
      <c r="H277" s="206">
        <v>2</v>
      </c>
      <c r="I277" s="207"/>
      <c r="J277" s="202"/>
      <c r="K277" s="202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148</v>
      </c>
      <c r="AU277" s="212" t="s">
        <v>93</v>
      </c>
      <c r="AV277" s="13" t="s">
        <v>93</v>
      </c>
      <c r="AW277" s="13" t="s">
        <v>38</v>
      </c>
      <c r="AX277" s="13" t="s">
        <v>90</v>
      </c>
      <c r="AY277" s="212" t="s">
        <v>139</v>
      </c>
    </row>
    <row r="278" spans="1:65" s="2" customFormat="1" ht="16.5" customHeight="1">
      <c r="A278" s="34"/>
      <c r="B278" s="35"/>
      <c r="C278" s="224" t="s">
        <v>608</v>
      </c>
      <c r="D278" s="224" t="s">
        <v>214</v>
      </c>
      <c r="E278" s="225" t="s">
        <v>609</v>
      </c>
      <c r="F278" s="226" t="s">
        <v>610</v>
      </c>
      <c r="G278" s="227" t="s">
        <v>272</v>
      </c>
      <c r="H278" s="228">
        <v>2</v>
      </c>
      <c r="I278" s="229"/>
      <c r="J278" s="230">
        <f>ROUND(I278*H278,2)</f>
        <v>0</v>
      </c>
      <c r="K278" s="226" t="s">
        <v>145</v>
      </c>
      <c r="L278" s="231"/>
      <c r="M278" s="232" t="s">
        <v>1</v>
      </c>
      <c r="N278" s="233" t="s">
        <v>47</v>
      </c>
      <c r="O278" s="71"/>
      <c r="P278" s="197">
        <f>O278*H278</f>
        <v>0</v>
      </c>
      <c r="Q278" s="197">
        <v>4.0000000000000001E-3</v>
      </c>
      <c r="R278" s="197">
        <f>Q278*H278</f>
        <v>8.0000000000000002E-3</v>
      </c>
      <c r="S278" s="197">
        <v>0</v>
      </c>
      <c r="T278" s="19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9" t="s">
        <v>184</v>
      </c>
      <c r="AT278" s="199" t="s">
        <v>214</v>
      </c>
      <c r="AU278" s="199" t="s">
        <v>93</v>
      </c>
      <c r="AY278" s="16" t="s">
        <v>139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6" t="s">
        <v>90</v>
      </c>
      <c r="BK278" s="200">
        <f>ROUND(I278*H278,2)</f>
        <v>0</v>
      </c>
      <c r="BL278" s="16" t="s">
        <v>146</v>
      </c>
      <c r="BM278" s="199" t="s">
        <v>611</v>
      </c>
    </row>
    <row r="279" spans="1:65" s="13" customFormat="1">
      <c r="B279" s="201"/>
      <c r="C279" s="202"/>
      <c r="D279" s="203" t="s">
        <v>148</v>
      </c>
      <c r="E279" s="204" t="s">
        <v>1</v>
      </c>
      <c r="F279" s="205" t="s">
        <v>93</v>
      </c>
      <c r="G279" s="202"/>
      <c r="H279" s="206">
        <v>2</v>
      </c>
      <c r="I279" s="207"/>
      <c r="J279" s="202"/>
      <c r="K279" s="202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148</v>
      </c>
      <c r="AU279" s="212" t="s">
        <v>93</v>
      </c>
      <c r="AV279" s="13" t="s">
        <v>93</v>
      </c>
      <c r="AW279" s="13" t="s">
        <v>38</v>
      </c>
      <c r="AX279" s="13" t="s">
        <v>90</v>
      </c>
      <c r="AY279" s="212" t="s">
        <v>139</v>
      </c>
    </row>
    <row r="280" spans="1:65" s="2" customFormat="1" ht="16.5" customHeight="1">
      <c r="A280" s="34"/>
      <c r="B280" s="35"/>
      <c r="C280" s="224" t="s">
        <v>612</v>
      </c>
      <c r="D280" s="224" t="s">
        <v>214</v>
      </c>
      <c r="E280" s="225" t="s">
        <v>613</v>
      </c>
      <c r="F280" s="226" t="s">
        <v>614</v>
      </c>
      <c r="G280" s="227" t="s">
        <v>272</v>
      </c>
      <c r="H280" s="228">
        <v>2</v>
      </c>
      <c r="I280" s="229"/>
      <c r="J280" s="230">
        <f>ROUND(I280*H280,2)</f>
        <v>0</v>
      </c>
      <c r="K280" s="226" t="s">
        <v>145</v>
      </c>
      <c r="L280" s="231"/>
      <c r="M280" s="232" t="s">
        <v>1</v>
      </c>
      <c r="N280" s="233" t="s">
        <v>47</v>
      </c>
      <c r="O280" s="71"/>
      <c r="P280" s="197">
        <f>O280*H280</f>
        <v>0</v>
      </c>
      <c r="Q280" s="197">
        <v>2.4500000000000001E-2</v>
      </c>
      <c r="R280" s="197">
        <f>Q280*H280</f>
        <v>4.9000000000000002E-2</v>
      </c>
      <c r="S280" s="197">
        <v>0</v>
      </c>
      <c r="T280" s="19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9" t="s">
        <v>184</v>
      </c>
      <c r="AT280" s="199" t="s">
        <v>214</v>
      </c>
      <c r="AU280" s="199" t="s">
        <v>93</v>
      </c>
      <c r="AY280" s="16" t="s">
        <v>139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6" t="s">
        <v>90</v>
      </c>
      <c r="BK280" s="200">
        <f>ROUND(I280*H280,2)</f>
        <v>0</v>
      </c>
      <c r="BL280" s="16" t="s">
        <v>146</v>
      </c>
      <c r="BM280" s="199" t="s">
        <v>615</v>
      </c>
    </row>
    <row r="281" spans="1:65" s="13" customFormat="1">
      <c r="B281" s="201"/>
      <c r="C281" s="202"/>
      <c r="D281" s="203" t="s">
        <v>148</v>
      </c>
      <c r="E281" s="204" t="s">
        <v>1</v>
      </c>
      <c r="F281" s="205" t="s">
        <v>93</v>
      </c>
      <c r="G281" s="202"/>
      <c r="H281" s="206">
        <v>2</v>
      </c>
      <c r="I281" s="207"/>
      <c r="J281" s="202"/>
      <c r="K281" s="202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148</v>
      </c>
      <c r="AU281" s="212" t="s">
        <v>93</v>
      </c>
      <c r="AV281" s="13" t="s">
        <v>93</v>
      </c>
      <c r="AW281" s="13" t="s">
        <v>38</v>
      </c>
      <c r="AX281" s="13" t="s">
        <v>90</v>
      </c>
      <c r="AY281" s="212" t="s">
        <v>139</v>
      </c>
    </row>
    <row r="282" spans="1:65" s="2" customFormat="1" ht="16.5" customHeight="1">
      <c r="A282" s="34"/>
      <c r="B282" s="35"/>
      <c r="C282" s="188" t="s">
        <v>616</v>
      </c>
      <c r="D282" s="188" t="s">
        <v>141</v>
      </c>
      <c r="E282" s="189" t="s">
        <v>617</v>
      </c>
      <c r="F282" s="190" t="s">
        <v>618</v>
      </c>
      <c r="G282" s="191" t="s">
        <v>272</v>
      </c>
      <c r="H282" s="192">
        <v>1</v>
      </c>
      <c r="I282" s="193"/>
      <c r="J282" s="194">
        <f>ROUND(I282*H282,2)</f>
        <v>0</v>
      </c>
      <c r="K282" s="190" t="s">
        <v>145</v>
      </c>
      <c r="L282" s="39"/>
      <c r="M282" s="195" t="s">
        <v>1</v>
      </c>
      <c r="N282" s="196" t="s">
        <v>47</v>
      </c>
      <c r="O282" s="71"/>
      <c r="P282" s="197">
        <f>O282*H282</f>
        <v>0</v>
      </c>
      <c r="Q282" s="197">
        <v>0</v>
      </c>
      <c r="R282" s="197">
        <f>Q282*H282</f>
        <v>0</v>
      </c>
      <c r="S282" s="197">
        <v>0</v>
      </c>
      <c r="T282" s="19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9" t="s">
        <v>146</v>
      </c>
      <c r="AT282" s="199" t="s">
        <v>141</v>
      </c>
      <c r="AU282" s="199" t="s">
        <v>93</v>
      </c>
      <c r="AY282" s="16" t="s">
        <v>139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16" t="s">
        <v>90</v>
      </c>
      <c r="BK282" s="200">
        <f>ROUND(I282*H282,2)</f>
        <v>0</v>
      </c>
      <c r="BL282" s="16" t="s">
        <v>146</v>
      </c>
      <c r="BM282" s="199" t="s">
        <v>619</v>
      </c>
    </row>
    <row r="283" spans="1:65" s="13" customFormat="1">
      <c r="B283" s="201"/>
      <c r="C283" s="202"/>
      <c r="D283" s="203" t="s">
        <v>148</v>
      </c>
      <c r="E283" s="204" t="s">
        <v>1</v>
      </c>
      <c r="F283" s="205" t="s">
        <v>575</v>
      </c>
      <c r="G283" s="202"/>
      <c r="H283" s="206">
        <v>1</v>
      </c>
      <c r="I283" s="207"/>
      <c r="J283" s="202"/>
      <c r="K283" s="202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148</v>
      </c>
      <c r="AU283" s="212" t="s">
        <v>93</v>
      </c>
      <c r="AV283" s="13" t="s">
        <v>93</v>
      </c>
      <c r="AW283" s="13" t="s">
        <v>38</v>
      </c>
      <c r="AX283" s="13" t="s">
        <v>90</v>
      </c>
      <c r="AY283" s="212" t="s">
        <v>139</v>
      </c>
    </row>
    <row r="284" spans="1:65" s="2" customFormat="1" ht="16.5" customHeight="1">
      <c r="A284" s="34"/>
      <c r="B284" s="35"/>
      <c r="C284" s="224" t="s">
        <v>620</v>
      </c>
      <c r="D284" s="224" t="s">
        <v>214</v>
      </c>
      <c r="E284" s="225" t="s">
        <v>621</v>
      </c>
      <c r="F284" s="226" t="s">
        <v>622</v>
      </c>
      <c r="G284" s="227" t="s">
        <v>272</v>
      </c>
      <c r="H284" s="228">
        <v>1</v>
      </c>
      <c r="I284" s="229"/>
      <c r="J284" s="230">
        <f>ROUND(I284*H284,2)</f>
        <v>0</v>
      </c>
      <c r="K284" s="226" t="s">
        <v>145</v>
      </c>
      <c r="L284" s="231"/>
      <c r="M284" s="232" t="s">
        <v>1</v>
      </c>
      <c r="N284" s="233" t="s">
        <v>47</v>
      </c>
      <c r="O284" s="71"/>
      <c r="P284" s="197">
        <f>O284*H284</f>
        <v>0</v>
      </c>
      <c r="Q284" s="197">
        <v>1.9E-3</v>
      </c>
      <c r="R284" s="197">
        <f>Q284*H284</f>
        <v>1.9E-3</v>
      </c>
      <c r="S284" s="197">
        <v>0</v>
      </c>
      <c r="T284" s="19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9" t="s">
        <v>184</v>
      </c>
      <c r="AT284" s="199" t="s">
        <v>214</v>
      </c>
      <c r="AU284" s="199" t="s">
        <v>93</v>
      </c>
      <c r="AY284" s="16" t="s">
        <v>139</v>
      </c>
      <c r="BE284" s="200">
        <f>IF(N284="základní",J284,0)</f>
        <v>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6" t="s">
        <v>90</v>
      </c>
      <c r="BK284" s="200">
        <f>ROUND(I284*H284,2)</f>
        <v>0</v>
      </c>
      <c r="BL284" s="16" t="s">
        <v>146</v>
      </c>
      <c r="BM284" s="199" t="s">
        <v>623</v>
      </c>
    </row>
    <row r="285" spans="1:65" s="13" customFormat="1">
      <c r="B285" s="201"/>
      <c r="C285" s="202"/>
      <c r="D285" s="203" t="s">
        <v>148</v>
      </c>
      <c r="E285" s="204" t="s">
        <v>1</v>
      </c>
      <c r="F285" s="205" t="s">
        <v>90</v>
      </c>
      <c r="G285" s="202"/>
      <c r="H285" s="206">
        <v>1</v>
      </c>
      <c r="I285" s="207"/>
      <c r="J285" s="202"/>
      <c r="K285" s="202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148</v>
      </c>
      <c r="AU285" s="212" t="s">
        <v>93</v>
      </c>
      <c r="AV285" s="13" t="s">
        <v>93</v>
      </c>
      <c r="AW285" s="13" t="s">
        <v>38</v>
      </c>
      <c r="AX285" s="13" t="s">
        <v>90</v>
      </c>
      <c r="AY285" s="212" t="s">
        <v>139</v>
      </c>
    </row>
    <row r="286" spans="1:65" s="2" customFormat="1" ht="16.5" customHeight="1">
      <c r="A286" s="34"/>
      <c r="B286" s="35"/>
      <c r="C286" s="188" t="s">
        <v>624</v>
      </c>
      <c r="D286" s="188" t="s">
        <v>141</v>
      </c>
      <c r="E286" s="189" t="s">
        <v>625</v>
      </c>
      <c r="F286" s="190" t="s">
        <v>626</v>
      </c>
      <c r="G286" s="191" t="s">
        <v>272</v>
      </c>
      <c r="H286" s="192">
        <v>2</v>
      </c>
      <c r="I286" s="193"/>
      <c r="J286" s="194">
        <f>ROUND(I286*H286,2)</f>
        <v>0</v>
      </c>
      <c r="K286" s="190" t="s">
        <v>145</v>
      </c>
      <c r="L286" s="39"/>
      <c r="M286" s="195" t="s">
        <v>1</v>
      </c>
      <c r="N286" s="196" t="s">
        <v>47</v>
      </c>
      <c r="O286" s="71"/>
      <c r="P286" s="197">
        <f>O286*H286</f>
        <v>0</v>
      </c>
      <c r="Q286" s="197">
        <v>5.0800000000000003E-3</v>
      </c>
      <c r="R286" s="197">
        <f>Q286*H286</f>
        <v>1.0160000000000001E-2</v>
      </c>
      <c r="S286" s="197">
        <v>0</v>
      </c>
      <c r="T286" s="19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9" t="s">
        <v>146</v>
      </c>
      <c r="AT286" s="199" t="s">
        <v>141</v>
      </c>
      <c r="AU286" s="199" t="s">
        <v>93</v>
      </c>
      <c r="AY286" s="16" t="s">
        <v>139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16" t="s">
        <v>90</v>
      </c>
      <c r="BK286" s="200">
        <f>ROUND(I286*H286,2)</f>
        <v>0</v>
      </c>
      <c r="BL286" s="16" t="s">
        <v>146</v>
      </c>
      <c r="BM286" s="199" t="s">
        <v>627</v>
      </c>
    </row>
    <row r="287" spans="1:65" s="13" customFormat="1">
      <c r="B287" s="201"/>
      <c r="C287" s="202"/>
      <c r="D287" s="203" t="s">
        <v>148</v>
      </c>
      <c r="E287" s="204" t="s">
        <v>1</v>
      </c>
      <c r="F287" s="205" t="s">
        <v>93</v>
      </c>
      <c r="G287" s="202"/>
      <c r="H287" s="206">
        <v>2</v>
      </c>
      <c r="I287" s="207"/>
      <c r="J287" s="202"/>
      <c r="K287" s="202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148</v>
      </c>
      <c r="AU287" s="212" t="s">
        <v>93</v>
      </c>
      <c r="AV287" s="13" t="s">
        <v>93</v>
      </c>
      <c r="AW287" s="13" t="s">
        <v>38</v>
      </c>
      <c r="AX287" s="13" t="s">
        <v>90</v>
      </c>
      <c r="AY287" s="212" t="s">
        <v>139</v>
      </c>
    </row>
    <row r="288" spans="1:65" s="2" customFormat="1" ht="16.5" customHeight="1">
      <c r="A288" s="34"/>
      <c r="B288" s="35"/>
      <c r="C288" s="224" t="s">
        <v>628</v>
      </c>
      <c r="D288" s="224" t="s">
        <v>214</v>
      </c>
      <c r="E288" s="225" t="s">
        <v>629</v>
      </c>
      <c r="F288" s="226" t="s">
        <v>630</v>
      </c>
      <c r="G288" s="227" t="s">
        <v>272</v>
      </c>
      <c r="H288" s="228">
        <v>2</v>
      </c>
      <c r="I288" s="229"/>
      <c r="J288" s="230">
        <f>ROUND(I288*H288,2)</f>
        <v>0</v>
      </c>
      <c r="K288" s="226" t="s">
        <v>145</v>
      </c>
      <c r="L288" s="231"/>
      <c r="M288" s="232" t="s">
        <v>1</v>
      </c>
      <c r="N288" s="233" t="s">
        <v>47</v>
      </c>
      <c r="O288" s="71"/>
      <c r="P288" s="197">
        <f>O288*H288</f>
        <v>0</v>
      </c>
      <c r="Q288" s="197">
        <v>0.1</v>
      </c>
      <c r="R288" s="197">
        <f>Q288*H288</f>
        <v>0.2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184</v>
      </c>
      <c r="AT288" s="199" t="s">
        <v>214</v>
      </c>
      <c r="AU288" s="199" t="s">
        <v>93</v>
      </c>
      <c r="AY288" s="16" t="s">
        <v>139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6" t="s">
        <v>90</v>
      </c>
      <c r="BK288" s="200">
        <f>ROUND(I288*H288,2)</f>
        <v>0</v>
      </c>
      <c r="BL288" s="16" t="s">
        <v>146</v>
      </c>
      <c r="BM288" s="199" t="s">
        <v>631</v>
      </c>
    </row>
    <row r="289" spans="1:65" s="13" customFormat="1">
      <c r="B289" s="201"/>
      <c r="C289" s="202"/>
      <c r="D289" s="203" t="s">
        <v>148</v>
      </c>
      <c r="E289" s="204" t="s">
        <v>1</v>
      </c>
      <c r="F289" s="205" t="s">
        <v>93</v>
      </c>
      <c r="G289" s="202"/>
      <c r="H289" s="206">
        <v>2</v>
      </c>
      <c r="I289" s="207"/>
      <c r="J289" s="202"/>
      <c r="K289" s="202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148</v>
      </c>
      <c r="AU289" s="212" t="s">
        <v>93</v>
      </c>
      <c r="AV289" s="13" t="s">
        <v>93</v>
      </c>
      <c r="AW289" s="13" t="s">
        <v>38</v>
      </c>
      <c r="AX289" s="13" t="s">
        <v>90</v>
      </c>
      <c r="AY289" s="212" t="s">
        <v>139</v>
      </c>
    </row>
    <row r="290" spans="1:65" s="2" customFormat="1" ht="16.5" customHeight="1">
      <c r="A290" s="34"/>
      <c r="B290" s="35"/>
      <c r="C290" s="224" t="s">
        <v>632</v>
      </c>
      <c r="D290" s="224" t="s">
        <v>214</v>
      </c>
      <c r="E290" s="225" t="s">
        <v>633</v>
      </c>
      <c r="F290" s="226" t="s">
        <v>634</v>
      </c>
      <c r="G290" s="227" t="s">
        <v>272</v>
      </c>
      <c r="H290" s="228">
        <v>2</v>
      </c>
      <c r="I290" s="229"/>
      <c r="J290" s="230">
        <f>ROUND(I290*H290,2)</f>
        <v>0</v>
      </c>
      <c r="K290" s="226" t="s">
        <v>145</v>
      </c>
      <c r="L290" s="231"/>
      <c r="M290" s="232" t="s">
        <v>1</v>
      </c>
      <c r="N290" s="233" t="s">
        <v>47</v>
      </c>
      <c r="O290" s="71"/>
      <c r="P290" s="197">
        <f>O290*H290</f>
        <v>0</v>
      </c>
      <c r="Q290" s="197">
        <v>5.0000000000000001E-3</v>
      </c>
      <c r="R290" s="197">
        <f>Q290*H290</f>
        <v>0.01</v>
      </c>
      <c r="S290" s="197">
        <v>0</v>
      </c>
      <c r="T290" s="19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9" t="s">
        <v>184</v>
      </c>
      <c r="AT290" s="199" t="s">
        <v>214</v>
      </c>
      <c r="AU290" s="199" t="s">
        <v>93</v>
      </c>
      <c r="AY290" s="16" t="s">
        <v>139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6" t="s">
        <v>90</v>
      </c>
      <c r="BK290" s="200">
        <f>ROUND(I290*H290,2)</f>
        <v>0</v>
      </c>
      <c r="BL290" s="16" t="s">
        <v>146</v>
      </c>
      <c r="BM290" s="199" t="s">
        <v>635</v>
      </c>
    </row>
    <row r="291" spans="1:65" s="13" customFormat="1">
      <c r="B291" s="201"/>
      <c r="C291" s="202"/>
      <c r="D291" s="203" t="s">
        <v>148</v>
      </c>
      <c r="E291" s="204" t="s">
        <v>1</v>
      </c>
      <c r="F291" s="205" t="s">
        <v>93</v>
      </c>
      <c r="G291" s="202"/>
      <c r="H291" s="206">
        <v>2</v>
      </c>
      <c r="I291" s="207"/>
      <c r="J291" s="202"/>
      <c r="K291" s="202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148</v>
      </c>
      <c r="AU291" s="212" t="s">
        <v>93</v>
      </c>
      <c r="AV291" s="13" t="s">
        <v>93</v>
      </c>
      <c r="AW291" s="13" t="s">
        <v>38</v>
      </c>
      <c r="AX291" s="13" t="s">
        <v>90</v>
      </c>
      <c r="AY291" s="212" t="s">
        <v>139</v>
      </c>
    </row>
    <row r="292" spans="1:65" s="2" customFormat="1" ht="16.5" customHeight="1">
      <c r="A292" s="34"/>
      <c r="B292" s="35"/>
      <c r="C292" s="188" t="s">
        <v>636</v>
      </c>
      <c r="D292" s="188" t="s">
        <v>141</v>
      </c>
      <c r="E292" s="189" t="s">
        <v>637</v>
      </c>
      <c r="F292" s="190" t="s">
        <v>638</v>
      </c>
      <c r="G292" s="191" t="s">
        <v>168</v>
      </c>
      <c r="H292" s="192">
        <v>186.5</v>
      </c>
      <c r="I292" s="193"/>
      <c r="J292" s="194">
        <f>ROUND(I292*H292,2)</f>
        <v>0</v>
      </c>
      <c r="K292" s="190" t="s">
        <v>145</v>
      </c>
      <c r="L292" s="39"/>
      <c r="M292" s="195" t="s">
        <v>1</v>
      </c>
      <c r="N292" s="196" t="s">
        <v>47</v>
      </c>
      <c r="O292" s="71"/>
      <c r="P292" s="197">
        <f>O292*H292</f>
        <v>0</v>
      </c>
      <c r="Q292" s="197">
        <v>0</v>
      </c>
      <c r="R292" s="197">
        <f>Q292*H292</f>
        <v>0</v>
      </c>
      <c r="S292" s="197">
        <v>0</v>
      </c>
      <c r="T292" s="19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9" t="s">
        <v>146</v>
      </c>
      <c r="AT292" s="199" t="s">
        <v>141</v>
      </c>
      <c r="AU292" s="199" t="s">
        <v>93</v>
      </c>
      <c r="AY292" s="16" t="s">
        <v>139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6" t="s">
        <v>90</v>
      </c>
      <c r="BK292" s="200">
        <f>ROUND(I292*H292,2)</f>
        <v>0</v>
      </c>
      <c r="BL292" s="16" t="s">
        <v>146</v>
      </c>
      <c r="BM292" s="199" t="s">
        <v>639</v>
      </c>
    </row>
    <row r="293" spans="1:65" s="13" customFormat="1">
      <c r="B293" s="201"/>
      <c r="C293" s="202"/>
      <c r="D293" s="203" t="s">
        <v>148</v>
      </c>
      <c r="E293" s="204" t="s">
        <v>1</v>
      </c>
      <c r="F293" s="205" t="s">
        <v>529</v>
      </c>
      <c r="G293" s="202"/>
      <c r="H293" s="206">
        <v>186.5</v>
      </c>
      <c r="I293" s="207"/>
      <c r="J293" s="202"/>
      <c r="K293" s="202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148</v>
      </c>
      <c r="AU293" s="212" t="s">
        <v>93</v>
      </c>
      <c r="AV293" s="13" t="s">
        <v>93</v>
      </c>
      <c r="AW293" s="13" t="s">
        <v>38</v>
      </c>
      <c r="AX293" s="13" t="s">
        <v>90</v>
      </c>
      <c r="AY293" s="212" t="s">
        <v>139</v>
      </c>
    </row>
    <row r="294" spans="1:65" s="2" customFormat="1" ht="16.5" customHeight="1">
      <c r="A294" s="34"/>
      <c r="B294" s="35"/>
      <c r="C294" s="188" t="s">
        <v>640</v>
      </c>
      <c r="D294" s="188" t="s">
        <v>141</v>
      </c>
      <c r="E294" s="189" t="s">
        <v>641</v>
      </c>
      <c r="F294" s="190" t="s">
        <v>642</v>
      </c>
      <c r="G294" s="191" t="s">
        <v>272</v>
      </c>
      <c r="H294" s="192">
        <v>1</v>
      </c>
      <c r="I294" s="193"/>
      <c r="J294" s="194">
        <f>ROUND(I294*H294,2)</f>
        <v>0</v>
      </c>
      <c r="K294" s="190" t="s">
        <v>145</v>
      </c>
      <c r="L294" s="39"/>
      <c r="M294" s="195" t="s">
        <v>1</v>
      </c>
      <c r="N294" s="196" t="s">
        <v>47</v>
      </c>
      <c r="O294" s="71"/>
      <c r="P294" s="197">
        <f>O294*H294</f>
        <v>0</v>
      </c>
      <c r="Q294" s="197">
        <v>6.3829999999999998E-2</v>
      </c>
      <c r="R294" s="197">
        <f>Q294*H294</f>
        <v>6.3829999999999998E-2</v>
      </c>
      <c r="S294" s="197">
        <v>0</v>
      </c>
      <c r="T294" s="19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9" t="s">
        <v>146</v>
      </c>
      <c r="AT294" s="199" t="s">
        <v>141</v>
      </c>
      <c r="AU294" s="199" t="s">
        <v>93</v>
      </c>
      <c r="AY294" s="16" t="s">
        <v>139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16" t="s">
        <v>90</v>
      </c>
      <c r="BK294" s="200">
        <f>ROUND(I294*H294,2)</f>
        <v>0</v>
      </c>
      <c r="BL294" s="16" t="s">
        <v>146</v>
      </c>
      <c r="BM294" s="199" t="s">
        <v>643</v>
      </c>
    </row>
    <row r="295" spans="1:65" s="13" customFormat="1">
      <c r="B295" s="201"/>
      <c r="C295" s="202"/>
      <c r="D295" s="203" t="s">
        <v>148</v>
      </c>
      <c r="E295" s="204" t="s">
        <v>1</v>
      </c>
      <c r="F295" s="205" t="s">
        <v>575</v>
      </c>
      <c r="G295" s="202"/>
      <c r="H295" s="206">
        <v>1</v>
      </c>
      <c r="I295" s="207"/>
      <c r="J295" s="202"/>
      <c r="K295" s="202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148</v>
      </c>
      <c r="AU295" s="212" t="s">
        <v>93</v>
      </c>
      <c r="AV295" s="13" t="s">
        <v>93</v>
      </c>
      <c r="AW295" s="13" t="s">
        <v>38</v>
      </c>
      <c r="AX295" s="13" t="s">
        <v>90</v>
      </c>
      <c r="AY295" s="212" t="s">
        <v>139</v>
      </c>
    </row>
    <row r="296" spans="1:65" s="2" customFormat="1" ht="16.5" customHeight="1">
      <c r="A296" s="34"/>
      <c r="B296" s="35"/>
      <c r="C296" s="224" t="s">
        <v>644</v>
      </c>
      <c r="D296" s="224" t="s">
        <v>214</v>
      </c>
      <c r="E296" s="225" t="s">
        <v>645</v>
      </c>
      <c r="F296" s="226" t="s">
        <v>646</v>
      </c>
      <c r="G296" s="227" t="s">
        <v>272</v>
      </c>
      <c r="H296" s="228">
        <v>1</v>
      </c>
      <c r="I296" s="229"/>
      <c r="J296" s="230">
        <f>ROUND(I296*H296,2)</f>
        <v>0</v>
      </c>
      <c r="K296" s="226" t="s">
        <v>145</v>
      </c>
      <c r="L296" s="231"/>
      <c r="M296" s="232" t="s">
        <v>1</v>
      </c>
      <c r="N296" s="233" t="s">
        <v>47</v>
      </c>
      <c r="O296" s="71"/>
      <c r="P296" s="197">
        <f>O296*H296</f>
        <v>0</v>
      </c>
      <c r="Q296" s="197">
        <v>7.3000000000000001E-3</v>
      </c>
      <c r="R296" s="197">
        <f>Q296*H296</f>
        <v>7.3000000000000001E-3</v>
      </c>
      <c r="S296" s="197">
        <v>0</v>
      </c>
      <c r="T296" s="19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99" t="s">
        <v>184</v>
      </c>
      <c r="AT296" s="199" t="s">
        <v>214</v>
      </c>
      <c r="AU296" s="199" t="s">
        <v>93</v>
      </c>
      <c r="AY296" s="16" t="s">
        <v>139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6" t="s">
        <v>90</v>
      </c>
      <c r="BK296" s="200">
        <f>ROUND(I296*H296,2)</f>
        <v>0</v>
      </c>
      <c r="BL296" s="16" t="s">
        <v>146</v>
      </c>
      <c r="BM296" s="199" t="s">
        <v>647</v>
      </c>
    </row>
    <row r="297" spans="1:65" s="13" customFormat="1">
      <c r="B297" s="201"/>
      <c r="C297" s="202"/>
      <c r="D297" s="203" t="s">
        <v>148</v>
      </c>
      <c r="E297" s="204" t="s">
        <v>1</v>
      </c>
      <c r="F297" s="205" t="s">
        <v>90</v>
      </c>
      <c r="G297" s="202"/>
      <c r="H297" s="206">
        <v>1</v>
      </c>
      <c r="I297" s="207"/>
      <c r="J297" s="202"/>
      <c r="K297" s="202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148</v>
      </c>
      <c r="AU297" s="212" t="s">
        <v>93</v>
      </c>
      <c r="AV297" s="13" t="s">
        <v>93</v>
      </c>
      <c r="AW297" s="13" t="s">
        <v>38</v>
      </c>
      <c r="AX297" s="13" t="s">
        <v>90</v>
      </c>
      <c r="AY297" s="212" t="s">
        <v>139</v>
      </c>
    </row>
    <row r="298" spans="1:65" s="2" customFormat="1" ht="16.5" customHeight="1">
      <c r="A298" s="34"/>
      <c r="B298" s="35"/>
      <c r="C298" s="224" t="s">
        <v>648</v>
      </c>
      <c r="D298" s="224" t="s">
        <v>214</v>
      </c>
      <c r="E298" s="225" t="s">
        <v>649</v>
      </c>
      <c r="F298" s="226" t="s">
        <v>650</v>
      </c>
      <c r="G298" s="227" t="s">
        <v>272</v>
      </c>
      <c r="H298" s="228">
        <v>1</v>
      </c>
      <c r="I298" s="229"/>
      <c r="J298" s="230">
        <f>ROUND(I298*H298,2)</f>
        <v>0</v>
      </c>
      <c r="K298" s="226" t="s">
        <v>145</v>
      </c>
      <c r="L298" s="231"/>
      <c r="M298" s="232" t="s">
        <v>1</v>
      </c>
      <c r="N298" s="233" t="s">
        <v>47</v>
      </c>
      <c r="O298" s="71"/>
      <c r="P298" s="197">
        <f>O298*H298</f>
        <v>0</v>
      </c>
      <c r="Q298" s="197">
        <v>8.9999999999999998E-4</v>
      </c>
      <c r="R298" s="197">
        <f>Q298*H298</f>
        <v>8.9999999999999998E-4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184</v>
      </c>
      <c r="AT298" s="199" t="s">
        <v>214</v>
      </c>
      <c r="AU298" s="199" t="s">
        <v>93</v>
      </c>
      <c r="AY298" s="16" t="s">
        <v>139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6" t="s">
        <v>90</v>
      </c>
      <c r="BK298" s="200">
        <f>ROUND(I298*H298,2)</f>
        <v>0</v>
      </c>
      <c r="BL298" s="16" t="s">
        <v>146</v>
      </c>
      <c r="BM298" s="199" t="s">
        <v>651</v>
      </c>
    </row>
    <row r="299" spans="1:65" s="13" customFormat="1">
      <c r="B299" s="201"/>
      <c r="C299" s="202"/>
      <c r="D299" s="203" t="s">
        <v>148</v>
      </c>
      <c r="E299" s="204" t="s">
        <v>1</v>
      </c>
      <c r="F299" s="205" t="s">
        <v>90</v>
      </c>
      <c r="G299" s="202"/>
      <c r="H299" s="206">
        <v>1</v>
      </c>
      <c r="I299" s="207"/>
      <c r="J299" s="202"/>
      <c r="K299" s="202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148</v>
      </c>
      <c r="AU299" s="212" t="s">
        <v>93</v>
      </c>
      <c r="AV299" s="13" t="s">
        <v>93</v>
      </c>
      <c r="AW299" s="13" t="s">
        <v>38</v>
      </c>
      <c r="AX299" s="13" t="s">
        <v>90</v>
      </c>
      <c r="AY299" s="212" t="s">
        <v>139</v>
      </c>
    </row>
    <row r="300" spans="1:65" s="2" customFormat="1" ht="16.5" customHeight="1">
      <c r="A300" s="34"/>
      <c r="B300" s="35"/>
      <c r="C300" s="188" t="s">
        <v>652</v>
      </c>
      <c r="D300" s="188" t="s">
        <v>141</v>
      </c>
      <c r="E300" s="189" t="s">
        <v>653</v>
      </c>
      <c r="F300" s="190" t="s">
        <v>654</v>
      </c>
      <c r="G300" s="191" t="s">
        <v>272</v>
      </c>
      <c r="H300" s="192">
        <v>6</v>
      </c>
      <c r="I300" s="193"/>
      <c r="J300" s="194">
        <f>ROUND(I300*H300,2)</f>
        <v>0</v>
      </c>
      <c r="K300" s="190" t="s">
        <v>145</v>
      </c>
      <c r="L300" s="39"/>
      <c r="M300" s="195" t="s">
        <v>1</v>
      </c>
      <c r="N300" s="196" t="s">
        <v>47</v>
      </c>
      <c r="O300" s="71"/>
      <c r="P300" s="197">
        <f>O300*H300</f>
        <v>0</v>
      </c>
      <c r="Q300" s="197">
        <v>0.12303</v>
      </c>
      <c r="R300" s="197">
        <f>Q300*H300</f>
        <v>0.73818000000000006</v>
      </c>
      <c r="S300" s="197">
        <v>0</v>
      </c>
      <c r="T300" s="19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9" t="s">
        <v>146</v>
      </c>
      <c r="AT300" s="199" t="s">
        <v>141</v>
      </c>
      <c r="AU300" s="199" t="s">
        <v>93</v>
      </c>
      <c r="AY300" s="16" t="s">
        <v>139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6" t="s">
        <v>90</v>
      </c>
      <c r="BK300" s="200">
        <f>ROUND(I300*H300,2)</f>
        <v>0</v>
      </c>
      <c r="BL300" s="16" t="s">
        <v>146</v>
      </c>
      <c r="BM300" s="199" t="s">
        <v>655</v>
      </c>
    </row>
    <row r="301" spans="1:65" s="13" customFormat="1">
      <c r="B301" s="201"/>
      <c r="C301" s="202"/>
      <c r="D301" s="203" t="s">
        <v>148</v>
      </c>
      <c r="E301" s="204" t="s">
        <v>1</v>
      </c>
      <c r="F301" s="205" t="s">
        <v>171</v>
      </c>
      <c r="G301" s="202"/>
      <c r="H301" s="206">
        <v>6</v>
      </c>
      <c r="I301" s="207"/>
      <c r="J301" s="202"/>
      <c r="K301" s="202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148</v>
      </c>
      <c r="AU301" s="212" t="s">
        <v>93</v>
      </c>
      <c r="AV301" s="13" t="s">
        <v>93</v>
      </c>
      <c r="AW301" s="13" t="s">
        <v>38</v>
      </c>
      <c r="AX301" s="13" t="s">
        <v>90</v>
      </c>
      <c r="AY301" s="212" t="s">
        <v>139</v>
      </c>
    </row>
    <row r="302" spans="1:65" s="2" customFormat="1" ht="16.5" customHeight="1">
      <c r="A302" s="34"/>
      <c r="B302" s="35"/>
      <c r="C302" s="224" t="s">
        <v>656</v>
      </c>
      <c r="D302" s="224" t="s">
        <v>214</v>
      </c>
      <c r="E302" s="225" t="s">
        <v>657</v>
      </c>
      <c r="F302" s="226" t="s">
        <v>658</v>
      </c>
      <c r="G302" s="227" t="s">
        <v>272</v>
      </c>
      <c r="H302" s="228">
        <v>6</v>
      </c>
      <c r="I302" s="229"/>
      <c r="J302" s="230">
        <f>ROUND(I302*H302,2)</f>
        <v>0</v>
      </c>
      <c r="K302" s="226" t="s">
        <v>145</v>
      </c>
      <c r="L302" s="231"/>
      <c r="M302" s="232" t="s">
        <v>1</v>
      </c>
      <c r="N302" s="233" t="s">
        <v>47</v>
      </c>
      <c r="O302" s="71"/>
      <c r="P302" s="197">
        <f>O302*H302</f>
        <v>0</v>
      </c>
      <c r="Q302" s="197">
        <v>1.3299999999999999E-2</v>
      </c>
      <c r="R302" s="197">
        <f>Q302*H302</f>
        <v>7.9799999999999996E-2</v>
      </c>
      <c r="S302" s="197">
        <v>0</v>
      </c>
      <c r="T302" s="19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9" t="s">
        <v>184</v>
      </c>
      <c r="AT302" s="199" t="s">
        <v>214</v>
      </c>
      <c r="AU302" s="199" t="s">
        <v>93</v>
      </c>
      <c r="AY302" s="16" t="s">
        <v>139</v>
      </c>
      <c r="BE302" s="200">
        <f>IF(N302="základní",J302,0)</f>
        <v>0</v>
      </c>
      <c r="BF302" s="200">
        <f>IF(N302="snížená",J302,0)</f>
        <v>0</v>
      </c>
      <c r="BG302" s="200">
        <f>IF(N302="zákl. přenesená",J302,0)</f>
        <v>0</v>
      </c>
      <c r="BH302" s="200">
        <f>IF(N302="sníž. přenesená",J302,0)</f>
        <v>0</v>
      </c>
      <c r="BI302" s="200">
        <f>IF(N302="nulová",J302,0)</f>
        <v>0</v>
      </c>
      <c r="BJ302" s="16" t="s">
        <v>90</v>
      </c>
      <c r="BK302" s="200">
        <f>ROUND(I302*H302,2)</f>
        <v>0</v>
      </c>
      <c r="BL302" s="16" t="s">
        <v>146</v>
      </c>
      <c r="BM302" s="199" t="s">
        <v>659</v>
      </c>
    </row>
    <row r="303" spans="1:65" s="13" customFormat="1">
      <c r="B303" s="201"/>
      <c r="C303" s="202"/>
      <c r="D303" s="203" t="s">
        <v>148</v>
      </c>
      <c r="E303" s="204" t="s">
        <v>1</v>
      </c>
      <c r="F303" s="205" t="s">
        <v>171</v>
      </c>
      <c r="G303" s="202"/>
      <c r="H303" s="206">
        <v>6</v>
      </c>
      <c r="I303" s="207"/>
      <c r="J303" s="202"/>
      <c r="K303" s="202"/>
      <c r="L303" s="208"/>
      <c r="M303" s="209"/>
      <c r="N303" s="210"/>
      <c r="O303" s="210"/>
      <c r="P303" s="210"/>
      <c r="Q303" s="210"/>
      <c r="R303" s="210"/>
      <c r="S303" s="210"/>
      <c r="T303" s="211"/>
      <c r="AT303" s="212" t="s">
        <v>148</v>
      </c>
      <c r="AU303" s="212" t="s">
        <v>93</v>
      </c>
      <c r="AV303" s="13" t="s">
        <v>93</v>
      </c>
      <c r="AW303" s="13" t="s">
        <v>38</v>
      </c>
      <c r="AX303" s="13" t="s">
        <v>90</v>
      </c>
      <c r="AY303" s="212" t="s">
        <v>139</v>
      </c>
    </row>
    <row r="304" spans="1:65" s="2" customFormat="1" ht="16.5" customHeight="1">
      <c r="A304" s="34"/>
      <c r="B304" s="35"/>
      <c r="C304" s="188" t="s">
        <v>660</v>
      </c>
      <c r="D304" s="188" t="s">
        <v>141</v>
      </c>
      <c r="E304" s="189" t="s">
        <v>661</v>
      </c>
      <c r="F304" s="190" t="s">
        <v>662</v>
      </c>
      <c r="G304" s="191" t="s">
        <v>272</v>
      </c>
      <c r="H304" s="192">
        <v>2</v>
      </c>
      <c r="I304" s="193"/>
      <c r="J304" s="194">
        <f>ROUND(I304*H304,2)</f>
        <v>0</v>
      </c>
      <c r="K304" s="190" t="s">
        <v>145</v>
      </c>
      <c r="L304" s="39"/>
      <c r="M304" s="195" t="s">
        <v>1</v>
      </c>
      <c r="N304" s="196" t="s">
        <v>47</v>
      </c>
      <c r="O304" s="71"/>
      <c r="P304" s="197">
        <f>O304*H304</f>
        <v>0</v>
      </c>
      <c r="Q304" s="197">
        <v>0.32906000000000002</v>
      </c>
      <c r="R304" s="197">
        <f>Q304*H304</f>
        <v>0.65812000000000004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146</v>
      </c>
      <c r="AT304" s="199" t="s">
        <v>141</v>
      </c>
      <c r="AU304" s="199" t="s">
        <v>93</v>
      </c>
      <c r="AY304" s="16" t="s">
        <v>139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6" t="s">
        <v>90</v>
      </c>
      <c r="BK304" s="200">
        <f>ROUND(I304*H304,2)</f>
        <v>0</v>
      </c>
      <c r="BL304" s="16" t="s">
        <v>146</v>
      </c>
      <c r="BM304" s="199" t="s">
        <v>663</v>
      </c>
    </row>
    <row r="305" spans="1:65" s="13" customFormat="1">
      <c r="B305" s="201"/>
      <c r="C305" s="202"/>
      <c r="D305" s="203" t="s">
        <v>148</v>
      </c>
      <c r="E305" s="204" t="s">
        <v>1</v>
      </c>
      <c r="F305" s="205" t="s">
        <v>93</v>
      </c>
      <c r="G305" s="202"/>
      <c r="H305" s="206">
        <v>2</v>
      </c>
      <c r="I305" s="207"/>
      <c r="J305" s="202"/>
      <c r="K305" s="202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148</v>
      </c>
      <c r="AU305" s="212" t="s">
        <v>93</v>
      </c>
      <c r="AV305" s="13" t="s">
        <v>93</v>
      </c>
      <c r="AW305" s="13" t="s">
        <v>38</v>
      </c>
      <c r="AX305" s="13" t="s">
        <v>90</v>
      </c>
      <c r="AY305" s="212" t="s">
        <v>139</v>
      </c>
    </row>
    <row r="306" spans="1:65" s="2" customFormat="1" ht="16.5" customHeight="1">
      <c r="A306" s="34"/>
      <c r="B306" s="35"/>
      <c r="C306" s="224" t="s">
        <v>664</v>
      </c>
      <c r="D306" s="224" t="s">
        <v>214</v>
      </c>
      <c r="E306" s="225" t="s">
        <v>665</v>
      </c>
      <c r="F306" s="226" t="s">
        <v>666</v>
      </c>
      <c r="G306" s="227" t="s">
        <v>272</v>
      </c>
      <c r="H306" s="228">
        <v>2</v>
      </c>
      <c r="I306" s="229"/>
      <c r="J306" s="230">
        <f>ROUND(I306*H306,2)</f>
        <v>0</v>
      </c>
      <c r="K306" s="226" t="s">
        <v>145</v>
      </c>
      <c r="L306" s="231"/>
      <c r="M306" s="232" t="s">
        <v>1</v>
      </c>
      <c r="N306" s="233" t="s">
        <v>47</v>
      </c>
      <c r="O306" s="71"/>
      <c r="P306" s="197">
        <f>O306*H306</f>
        <v>0</v>
      </c>
      <c r="Q306" s="197">
        <v>2.9499999999999998E-2</v>
      </c>
      <c r="R306" s="197">
        <f>Q306*H306</f>
        <v>5.8999999999999997E-2</v>
      </c>
      <c r="S306" s="197">
        <v>0</v>
      </c>
      <c r="T306" s="19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9" t="s">
        <v>184</v>
      </c>
      <c r="AT306" s="199" t="s">
        <v>214</v>
      </c>
      <c r="AU306" s="199" t="s">
        <v>93</v>
      </c>
      <c r="AY306" s="16" t="s">
        <v>139</v>
      </c>
      <c r="BE306" s="200">
        <f>IF(N306="základní",J306,0)</f>
        <v>0</v>
      </c>
      <c r="BF306" s="200">
        <f>IF(N306="snížená",J306,0)</f>
        <v>0</v>
      </c>
      <c r="BG306" s="200">
        <f>IF(N306="zákl. přenesená",J306,0)</f>
        <v>0</v>
      </c>
      <c r="BH306" s="200">
        <f>IF(N306="sníž. přenesená",J306,0)</f>
        <v>0</v>
      </c>
      <c r="BI306" s="200">
        <f>IF(N306="nulová",J306,0)</f>
        <v>0</v>
      </c>
      <c r="BJ306" s="16" t="s">
        <v>90</v>
      </c>
      <c r="BK306" s="200">
        <f>ROUND(I306*H306,2)</f>
        <v>0</v>
      </c>
      <c r="BL306" s="16" t="s">
        <v>146</v>
      </c>
      <c r="BM306" s="199" t="s">
        <v>667</v>
      </c>
    </row>
    <row r="307" spans="1:65" s="13" customFormat="1">
      <c r="B307" s="201"/>
      <c r="C307" s="202"/>
      <c r="D307" s="203" t="s">
        <v>148</v>
      </c>
      <c r="E307" s="204" t="s">
        <v>1</v>
      </c>
      <c r="F307" s="205" t="s">
        <v>93</v>
      </c>
      <c r="G307" s="202"/>
      <c r="H307" s="206">
        <v>2</v>
      </c>
      <c r="I307" s="207"/>
      <c r="J307" s="202"/>
      <c r="K307" s="202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148</v>
      </c>
      <c r="AU307" s="212" t="s">
        <v>93</v>
      </c>
      <c r="AV307" s="13" t="s">
        <v>93</v>
      </c>
      <c r="AW307" s="13" t="s">
        <v>38</v>
      </c>
      <c r="AX307" s="13" t="s">
        <v>90</v>
      </c>
      <c r="AY307" s="212" t="s">
        <v>139</v>
      </c>
    </row>
    <row r="308" spans="1:65" s="2" customFormat="1" ht="16.5" customHeight="1">
      <c r="A308" s="34"/>
      <c r="B308" s="35"/>
      <c r="C308" s="188" t="s">
        <v>668</v>
      </c>
      <c r="D308" s="188" t="s">
        <v>141</v>
      </c>
      <c r="E308" s="189" t="s">
        <v>669</v>
      </c>
      <c r="F308" s="190" t="s">
        <v>670</v>
      </c>
      <c r="G308" s="191" t="s">
        <v>168</v>
      </c>
      <c r="H308" s="192">
        <v>195</v>
      </c>
      <c r="I308" s="193"/>
      <c r="J308" s="194">
        <f>ROUND(I308*H308,2)</f>
        <v>0</v>
      </c>
      <c r="K308" s="190" t="s">
        <v>145</v>
      </c>
      <c r="L308" s="39"/>
      <c r="M308" s="195" t="s">
        <v>1</v>
      </c>
      <c r="N308" s="196" t="s">
        <v>47</v>
      </c>
      <c r="O308" s="71"/>
      <c r="P308" s="197">
        <f>O308*H308</f>
        <v>0</v>
      </c>
      <c r="Q308" s="197">
        <v>1.9000000000000001E-4</v>
      </c>
      <c r="R308" s="197">
        <f>Q308*H308</f>
        <v>3.705E-2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146</v>
      </c>
      <c r="AT308" s="199" t="s">
        <v>141</v>
      </c>
      <c r="AU308" s="199" t="s">
        <v>93</v>
      </c>
      <c r="AY308" s="16" t="s">
        <v>139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6" t="s">
        <v>90</v>
      </c>
      <c r="BK308" s="200">
        <f>ROUND(I308*H308,2)</f>
        <v>0</v>
      </c>
      <c r="BL308" s="16" t="s">
        <v>146</v>
      </c>
      <c r="BM308" s="199" t="s">
        <v>671</v>
      </c>
    </row>
    <row r="309" spans="1:65" s="13" customFormat="1">
      <c r="B309" s="201"/>
      <c r="C309" s="202"/>
      <c r="D309" s="203" t="s">
        <v>148</v>
      </c>
      <c r="E309" s="204" t="s">
        <v>1</v>
      </c>
      <c r="F309" s="205" t="s">
        <v>672</v>
      </c>
      <c r="G309" s="202"/>
      <c r="H309" s="206">
        <v>195</v>
      </c>
      <c r="I309" s="207"/>
      <c r="J309" s="202"/>
      <c r="K309" s="202"/>
      <c r="L309" s="208"/>
      <c r="M309" s="209"/>
      <c r="N309" s="210"/>
      <c r="O309" s="210"/>
      <c r="P309" s="210"/>
      <c r="Q309" s="210"/>
      <c r="R309" s="210"/>
      <c r="S309" s="210"/>
      <c r="T309" s="211"/>
      <c r="AT309" s="212" t="s">
        <v>148</v>
      </c>
      <c r="AU309" s="212" t="s">
        <v>93</v>
      </c>
      <c r="AV309" s="13" t="s">
        <v>93</v>
      </c>
      <c r="AW309" s="13" t="s">
        <v>38</v>
      </c>
      <c r="AX309" s="13" t="s">
        <v>90</v>
      </c>
      <c r="AY309" s="212" t="s">
        <v>139</v>
      </c>
    </row>
    <row r="310" spans="1:65" s="2" customFormat="1" ht="16.5" customHeight="1">
      <c r="A310" s="34"/>
      <c r="B310" s="35"/>
      <c r="C310" s="224" t="s">
        <v>673</v>
      </c>
      <c r="D310" s="224" t="s">
        <v>214</v>
      </c>
      <c r="E310" s="225" t="s">
        <v>674</v>
      </c>
      <c r="F310" s="226" t="s">
        <v>675</v>
      </c>
      <c r="G310" s="227" t="s">
        <v>168</v>
      </c>
      <c r="H310" s="228">
        <v>195</v>
      </c>
      <c r="I310" s="229"/>
      <c r="J310" s="230">
        <f>ROUND(I310*H310,2)</f>
        <v>0</v>
      </c>
      <c r="K310" s="226" t="s">
        <v>145</v>
      </c>
      <c r="L310" s="231"/>
      <c r="M310" s="232" t="s">
        <v>1</v>
      </c>
      <c r="N310" s="233" t="s">
        <v>47</v>
      </c>
      <c r="O310" s="71"/>
      <c r="P310" s="197">
        <f>O310*H310</f>
        <v>0</v>
      </c>
      <c r="Q310" s="197">
        <v>9.0000000000000006E-5</v>
      </c>
      <c r="R310" s="197">
        <f>Q310*H310</f>
        <v>1.755E-2</v>
      </c>
      <c r="S310" s="197">
        <v>0</v>
      </c>
      <c r="T310" s="19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184</v>
      </c>
      <c r="AT310" s="199" t="s">
        <v>214</v>
      </c>
      <c r="AU310" s="199" t="s">
        <v>93</v>
      </c>
      <c r="AY310" s="16" t="s">
        <v>139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6" t="s">
        <v>90</v>
      </c>
      <c r="BK310" s="200">
        <f>ROUND(I310*H310,2)</f>
        <v>0</v>
      </c>
      <c r="BL310" s="16" t="s">
        <v>146</v>
      </c>
      <c r="BM310" s="199" t="s">
        <v>676</v>
      </c>
    </row>
    <row r="311" spans="1:65" s="13" customFormat="1">
      <c r="B311" s="201"/>
      <c r="C311" s="202"/>
      <c r="D311" s="203" t="s">
        <v>148</v>
      </c>
      <c r="E311" s="204" t="s">
        <v>1</v>
      </c>
      <c r="F311" s="205" t="s">
        <v>672</v>
      </c>
      <c r="G311" s="202"/>
      <c r="H311" s="206">
        <v>195</v>
      </c>
      <c r="I311" s="207"/>
      <c r="J311" s="202"/>
      <c r="K311" s="202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148</v>
      </c>
      <c r="AU311" s="212" t="s">
        <v>93</v>
      </c>
      <c r="AV311" s="13" t="s">
        <v>93</v>
      </c>
      <c r="AW311" s="13" t="s">
        <v>38</v>
      </c>
      <c r="AX311" s="13" t="s">
        <v>90</v>
      </c>
      <c r="AY311" s="212" t="s">
        <v>139</v>
      </c>
    </row>
    <row r="312" spans="1:65" s="2" customFormat="1" ht="16.5" customHeight="1">
      <c r="A312" s="34"/>
      <c r="B312" s="35"/>
      <c r="C312" s="188" t="s">
        <v>677</v>
      </c>
      <c r="D312" s="188" t="s">
        <v>141</v>
      </c>
      <c r="E312" s="189" t="s">
        <v>678</v>
      </c>
      <c r="F312" s="190" t="s">
        <v>679</v>
      </c>
      <c r="G312" s="191" t="s">
        <v>168</v>
      </c>
      <c r="H312" s="192">
        <v>186.5</v>
      </c>
      <c r="I312" s="193"/>
      <c r="J312" s="194">
        <f>ROUND(I312*H312,2)</f>
        <v>0</v>
      </c>
      <c r="K312" s="190" t="s">
        <v>145</v>
      </c>
      <c r="L312" s="39"/>
      <c r="M312" s="195" t="s">
        <v>1</v>
      </c>
      <c r="N312" s="196" t="s">
        <v>47</v>
      </c>
      <c r="O312" s="71"/>
      <c r="P312" s="197">
        <f>O312*H312</f>
        <v>0</v>
      </c>
      <c r="Q312" s="197">
        <v>1.2999999999999999E-4</v>
      </c>
      <c r="R312" s="197">
        <f>Q312*H312</f>
        <v>2.4244999999999999E-2</v>
      </c>
      <c r="S312" s="197">
        <v>0</v>
      </c>
      <c r="T312" s="19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9" t="s">
        <v>146</v>
      </c>
      <c r="AT312" s="199" t="s">
        <v>141</v>
      </c>
      <c r="AU312" s="199" t="s">
        <v>93</v>
      </c>
      <c r="AY312" s="16" t="s">
        <v>139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6" t="s">
        <v>90</v>
      </c>
      <c r="BK312" s="200">
        <f>ROUND(I312*H312,2)</f>
        <v>0</v>
      </c>
      <c r="BL312" s="16" t="s">
        <v>146</v>
      </c>
      <c r="BM312" s="199" t="s">
        <v>680</v>
      </c>
    </row>
    <row r="313" spans="1:65" s="13" customFormat="1">
      <c r="B313" s="201"/>
      <c r="C313" s="202"/>
      <c r="D313" s="203" t="s">
        <v>148</v>
      </c>
      <c r="E313" s="204" t="s">
        <v>1</v>
      </c>
      <c r="F313" s="205" t="s">
        <v>681</v>
      </c>
      <c r="G313" s="202"/>
      <c r="H313" s="206">
        <v>186.5</v>
      </c>
      <c r="I313" s="207"/>
      <c r="J313" s="202"/>
      <c r="K313" s="202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148</v>
      </c>
      <c r="AU313" s="212" t="s">
        <v>93</v>
      </c>
      <c r="AV313" s="13" t="s">
        <v>93</v>
      </c>
      <c r="AW313" s="13" t="s">
        <v>38</v>
      </c>
      <c r="AX313" s="13" t="s">
        <v>90</v>
      </c>
      <c r="AY313" s="212" t="s">
        <v>139</v>
      </c>
    </row>
    <row r="314" spans="1:65" s="2" customFormat="1" ht="16.5" customHeight="1">
      <c r="A314" s="34"/>
      <c r="B314" s="35"/>
      <c r="C314" s="224" t="s">
        <v>682</v>
      </c>
      <c r="D314" s="224" t="s">
        <v>214</v>
      </c>
      <c r="E314" s="225" t="s">
        <v>683</v>
      </c>
      <c r="F314" s="226" t="s">
        <v>684</v>
      </c>
      <c r="G314" s="227" t="s">
        <v>168</v>
      </c>
      <c r="H314" s="228">
        <v>186.5</v>
      </c>
      <c r="I314" s="229"/>
      <c r="J314" s="230">
        <f>ROUND(I314*H314,2)</f>
        <v>0</v>
      </c>
      <c r="K314" s="226" t="s">
        <v>145</v>
      </c>
      <c r="L314" s="231"/>
      <c r="M314" s="232" t="s">
        <v>1</v>
      </c>
      <c r="N314" s="233" t="s">
        <v>47</v>
      </c>
      <c r="O314" s="71"/>
      <c r="P314" s="197">
        <f>O314*H314</f>
        <v>0</v>
      </c>
      <c r="Q314" s="197">
        <v>1.2E-4</v>
      </c>
      <c r="R314" s="197">
        <f>Q314*H314</f>
        <v>2.2380000000000001E-2</v>
      </c>
      <c r="S314" s="197">
        <v>0</v>
      </c>
      <c r="T314" s="19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9" t="s">
        <v>184</v>
      </c>
      <c r="AT314" s="199" t="s">
        <v>214</v>
      </c>
      <c r="AU314" s="199" t="s">
        <v>93</v>
      </c>
      <c r="AY314" s="16" t="s">
        <v>139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6" t="s">
        <v>90</v>
      </c>
      <c r="BK314" s="200">
        <f>ROUND(I314*H314,2)</f>
        <v>0</v>
      </c>
      <c r="BL314" s="16" t="s">
        <v>146</v>
      </c>
      <c r="BM314" s="199" t="s">
        <v>685</v>
      </c>
    </row>
    <row r="315" spans="1:65" s="13" customFormat="1">
      <c r="B315" s="201"/>
      <c r="C315" s="202"/>
      <c r="D315" s="203" t="s">
        <v>148</v>
      </c>
      <c r="E315" s="204" t="s">
        <v>1</v>
      </c>
      <c r="F315" s="205" t="s">
        <v>681</v>
      </c>
      <c r="G315" s="202"/>
      <c r="H315" s="206">
        <v>186.5</v>
      </c>
      <c r="I315" s="207"/>
      <c r="J315" s="202"/>
      <c r="K315" s="202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148</v>
      </c>
      <c r="AU315" s="212" t="s">
        <v>93</v>
      </c>
      <c r="AV315" s="13" t="s">
        <v>93</v>
      </c>
      <c r="AW315" s="13" t="s">
        <v>38</v>
      </c>
      <c r="AX315" s="13" t="s">
        <v>90</v>
      </c>
      <c r="AY315" s="212" t="s">
        <v>139</v>
      </c>
    </row>
    <row r="316" spans="1:65" s="12" customFormat="1" ht="22.95" customHeight="1">
      <c r="B316" s="172"/>
      <c r="C316" s="173"/>
      <c r="D316" s="174" t="s">
        <v>81</v>
      </c>
      <c r="E316" s="186" t="s">
        <v>189</v>
      </c>
      <c r="F316" s="186" t="s">
        <v>334</v>
      </c>
      <c r="G316" s="173"/>
      <c r="H316" s="173"/>
      <c r="I316" s="176"/>
      <c r="J316" s="187">
        <f>BK316</f>
        <v>0</v>
      </c>
      <c r="K316" s="173"/>
      <c r="L316" s="178"/>
      <c r="M316" s="179"/>
      <c r="N316" s="180"/>
      <c r="O316" s="180"/>
      <c r="P316" s="181">
        <f>P317+SUM(P318:P329)</f>
        <v>0</v>
      </c>
      <c r="Q316" s="180"/>
      <c r="R316" s="181">
        <f>R317+SUM(R318:R329)</f>
        <v>1.21095</v>
      </c>
      <c r="S316" s="180"/>
      <c r="T316" s="182">
        <f>T317+SUM(T318:T329)</f>
        <v>0</v>
      </c>
      <c r="AR316" s="183" t="s">
        <v>90</v>
      </c>
      <c r="AT316" s="184" t="s">
        <v>81</v>
      </c>
      <c r="AU316" s="184" t="s">
        <v>90</v>
      </c>
      <c r="AY316" s="183" t="s">
        <v>139</v>
      </c>
      <c r="BK316" s="185">
        <f>BK317+SUM(BK318:BK329)</f>
        <v>0</v>
      </c>
    </row>
    <row r="317" spans="1:65" s="2" customFormat="1" ht="16.5" customHeight="1">
      <c r="A317" s="34"/>
      <c r="B317" s="35"/>
      <c r="C317" s="188" t="s">
        <v>686</v>
      </c>
      <c r="D317" s="188" t="s">
        <v>141</v>
      </c>
      <c r="E317" s="189" t="s">
        <v>687</v>
      </c>
      <c r="F317" s="190" t="s">
        <v>688</v>
      </c>
      <c r="G317" s="191" t="s">
        <v>168</v>
      </c>
      <c r="H317" s="192">
        <v>5</v>
      </c>
      <c r="I317" s="193"/>
      <c r="J317" s="194">
        <f>ROUND(I317*H317,2)</f>
        <v>0</v>
      </c>
      <c r="K317" s="190" t="s">
        <v>145</v>
      </c>
      <c r="L317" s="39"/>
      <c r="M317" s="195" t="s">
        <v>1</v>
      </c>
      <c r="N317" s="196" t="s">
        <v>47</v>
      </c>
      <c r="O317" s="71"/>
      <c r="P317" s="197">
        <f>O317*H317</f>
        <v>0</v>
      </c>
      <c r="Q317" s="197">
        <v>0.20219000000000001</v>
      </c>
      <c r="R317" s="197">
        <f>Q317*H317</f>
        <v>1.01095</v>
      </c>
      <c r="S317" s="197">
        <v>0</v>
      </c>
      <c r="T317" s="19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9" t="s">
        <v>146</v>
      </c>
      <c r="AT317" s="199" t="s">
        <v>141</v>
      </c>
      <c r="AU317" s="199" t="s">
        <v>93</v>
      </c>
      <c r="AY317" s="16" t="s">
        <v>139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6" t="s">
        <v>90</v>
      </c>
      <c r="BK317" s="200">
        <f>ROUND(I317*H317,2)</f>
        <v>0</v>
      </c>
      <c r="BL317" s="16" t="s">
        <v>146</v>
      </c>
      <c r="BM317" s="199" t="s">
        <v>689</v>
      </c>
    </row>
    <row r="318" spans="1:65" s="13" customFormat="1">
      <c r="B318" s="201"/>
      <c r="C318" s="202"/>
      <c r="D318" s="203" t="s">
        <v>148</v>
      </c>
      <c r="E318" s="204" t="s">
        <v>1</v>
      </c>
      <c r="F318" s="205" t="s">
        <v>690</v>
      </c>
      <c r="G318" s="202"/>
      <c r="H318" s="206">
        <v>5</v>
      </c>
      <c r="I318" s="207"/>
      <c r="J318" s="202"/>
      <c r="K318" s="202"/>
      <c r="L318" s="208"/>
      <c r="M318" s="209"/>
      <c r="N318" s="210"/>
      <c r="O318" s="210"/>
      <c r="P318" s="210"/>
      <c r="Q318" s="210"/>
      <c r="R318" s="210"/>
      <c r="S318" s="210"/>
      <c r="T318" s="211"/>
      <c r="AT318" s="212" t="s">
        <v>148</v>
      </c>
      <c r="AU318" s="212" t="s">
        <v>93</v>
      </c>
      <c r="AV318" s="13" t="s">
        <v>93</v>
      </c>
      <c r="AW318" s="13" t="s">
        <v>38</v>
      </c>
      <c r="AX318" s="13" t="s">
        <v>90</v>
      </c>
      <c r="AY318" s="212" t="s">
        <v>139</v>
      </c>
    </row>
    <row r="319" spans="1:65" s="2" customFormat="1" ht="16.5" customHeight="1">
      <c r="A319" s="34"/>
      <c r="B319" s="35"/>
      <c r="C319" s="224" t="s">
        <v>691</v>
      </c>
      <c r="D319" s="224" t="s">
        <v>214</v>
      </c>
      <c r="E319" s="225" t="s">
        <v>692</v>
      </c>
      <c r="F319" s="226" t="s">
        <v>693</v>
      </c>
      <c r="G319" s="227" t="s">
        <v>168</v>
      </c>
      <c r="H319" s="228">
        <v>5</v>
      </c>
      <c r="I319" s="229"/>
      <c r="J319" s="230">
        <f>ROUND(I319*H319,2)</f>
        <v>0</v>
      </c>
      <c r="K319" s="226" t="s">
        <v>145</v>
      </c>
      <c r="L319" s="231"/>
      <c r="M319" s="232" t="s">
        <v>1</v>
      </c>
      <c r="N319" s="233" t="s">
        <v>47</v>
      </c>
      <c r="O319" s="71"/>
      <c r="P319" s="197">
        <f>O319*H319</f>
        <v>0</v>
      </c>
      <c r="Q319" s="197">
        <v>0.04</v>
      </c>
      <c r="R319" s="197">
        <f>Q319*H319</f>
        <v>0.2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184</v>
      </c>
      <c r="AT319" s="199" t="s">
        <v>214</v>
      </c>
      <c r="AU319" s="199" t="s">
        <v>93</v>
      </c>
      <c r="AY319" s="16" t="s">
        <v>139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6" t="s">
        <v>90</v>
      </c>
      <c r="BK319" s="200">
        <f>ROUND(I319*H319,2)</f>
        <v>0</v>
      </c>
      <c r="BL319" s="16" t="s">
        <v>146</v>
      </c>
      <c r="BM319" s="199" t="s">
        <v>694</v>
      </c>
    </row>
    <row r="320" spans="1:65" s="13" customFormat="1">
      <c r="B320" s="201"/>
      <c r="C320" s="202"/>
      <c r="D320" s="203" t="s">
        <v>148</v>
      </c>
      <c r="E320" s="204" t="s">
        <v>1</v>
      </c>
      <c r="F320" s="205" t="s">
        <v>393</v>
      </c>
      <c r="G320" s="202"/>
      <c r="H320" s="206">
        <v>5</v>
      </c>
      <c r="I320" s="207"/>
      <c r="J320" s="202"/>
      <c r="K320" s="202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148</v>
      </c>
      <c r="AU320" s="212" t="s">
        <v>93</v>
      </c>
      <c r="AV320" s="13" t="s">
        <v>93</v>
      </c>
      <c r="AW320" s="13" t="s">
        <v>38</v>
      </c>
      <c r="AX320" s="13" t="s">
        <v>90</v>
      </c>
      <c r="AY320" s="212" t="s">
        <v>139</v>
      </c>
    </row>
    <row r="321" spans="1:65" s="2" customFormat="1" ht="16.5" customHeight="1">
      <c r="A321" s="34"/>
      <c r="B321" s="35"/>
      <c r="C321" s="188" t="s">
        <v>695</v>
      </c>
      <c r="D321" s="188" t="s">
        <v>141</v>
      </c>
      <c r="E321" s="189" t="s">
        <v>336</v>
      </c>
      <c r="F321" s="190" t="s">
        <v>337</v>
      </c>
      <c r="G321" s="191" t="s">
        <v>168</v>
      </c>
      <c r="H321" s="192">
        <v>160</v>
      </c>
      <c r="I321" s="193"/>
      <c r="J321" s="194">
        <f>ROUND(I321*H321,2)</f>
        <v>0</v>
      </c>
      <c r="K321" s="190" t="s">
        <v>338</v>
      </c>
      <c r="L321" s="39"/>
      <c r="M321" s="195" t="s">
        <v>1</v>
      </c>
      <c r="N321" s="196" t="s">
        <v>47</v>
      </c>
      <c r="O321" s="71"/>
      <c r="P321" s="197">
        <f>O321*H321</f>
        <v>0</v>
      </c>
      <c r="Q321" s="197">
        <v>0</v>
      </c>
      <c r="R321" s="197">
        <f>Q321*H321</f>
        <v>0</v>
      </c>
      <c r="S321" s="197">
        <v>0</v>
      </c>
      <c r="T321" s="19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9" t="s">
        <v>146</v>
      </c>
      <c r="AT321" s="199" t="s">
        <v>141</v>
      </c>
      <c r="AU321" s="199" t="s">
        <v>93</v>
      </c>
      <c r="AY321" s="16" t="s">
        <v>139</v>
      </c>
      <c r="BE321" s="200">
        <f>IF(N321="základní",J321,0)</f>
        <v>0</v>
      </c>
      <c r="BF321" s="200">
        <f>IF(N321="snížená",J321,0)</f>
        <v>0</v>
      </c>
      <c r="BG321" s="200">
        <f>IF(N321="zákl. přenesená",J321,0)</f>
        <v>0</v>
      </c>
      <c r="BH321" s="200">
        <f>IF(N321="sníž. přenesená",J321,0)</f>
        <v>0</v>
      </c>
      <c r="BI321" s="200">
        <f>IF(N321="nulová",J321,0)</f>
        <v>0</v>
      </c>
      <c r="BJ321" s="16" t="s">
        <v>90</v>
      </c>
      <c r="BK321" s="200">
        <f>ROUND(I321*H321,2)</f>
        <v>0</v>
      </c>
      <c r="BL321" s="16" t="s">
        <v>146</v>
      </c>
      <c r="BM321" s="199" t="s">
        <v>696</v>
      </c>
    </row>
    <row r="322" spans="1:65" s="13" customFormat="1">
      <c r="B322" s="201"/>
      <c r="C322" s="202"/>
      <c r="D322" s="203" t="s">
        <v>148</v>
      </c>
      <c r="E322" s="204" t="s">
        <v>1</v>
      </c>
      <c r="F322" s="205" t="s">
        <v>340</v>
      </c>
      <c r="G322" s="202"/>
      <c r="H322" s="206">
        <v>160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148</v>
      </c>
      <c r="AU322" s="212" t="s">
        <v>93</v>
      </c>
      <c r="AV322" s="13" t="s">
        <v>93</v>
      </c>
      <c r="AW322" s="13" t="s">
        <v>38</v>
      </c>
      <c r="AX322" s="13" t="s">
        <v>90</v>
      </c>
      <c r="AY322" s="212" t="s">
        <v>139</v>
      </c>
    </row>
    <row r="323" spans="1:65" s="2" customFormat="1" ht="16.5" customHeight="1">
      <c r="A323" s="34"/>
      <c r="B323" s="35"/>
      <c r="C323" s="188" t="s">
        <v>697</v>
      </c>
      <c r="D323" s="188" t="s">
        <v>141</v>
      </c>
      <c r="E323" s="189" t="s">
        <v>342</v>
      </c>
      <c r="F323" s="190" t="s">
        <v>343</v>
      </c>
      <c r="G323" s="191" t="s">
        <v>168</v>
      </c>
      <c r="H323" s="192">
        <v>160</v>
      </c>
      <c r="I323" s="193"/>
      <c r="J323" s="194">
        <f>ROUND(I323*H323,2)</f>
        <v>0</v>
      </c>
      <c r="K323" s="190" t="s">
        <v>145</v>
      </c>
      <c r="L323" s="39"/>
      <c r="M323" s="195" t="s">
        <v>1</v>
      </c>
      <c r="N323" s="196" t="s">
        <v>47</v>
      </c>
      <c r="O323" s="71"/>
      <c r="P323" s="197">
        <f>O323*H323</f>
        <v>0</v>
      </c>
      <c r="Q323" s="197">
        <v>0</v>
      </c>
      <c r="R323" s="197">
        <f>Q323*H323</f>
        <v>0</v>
      </c>
      <c r="S323" s="197">
        <v>0</v>
      </c>
      <c r="T323" s="19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9" t="s">
        <v>146</v>
      </c>
      <c r="AT323" s="199" t="s">
        <v>141</v>
      </c>
      <c r="AU323" s="199" t="s">
        <v>93</v>
      </c>
      <c r="AY323" s="16" t="s">
        <v>139</v>
      </c>
      <c r="BE323" s="200">
        <f>IF(N323="základní",J323,0)</f>
        <v>0</v>
      </c>
      <c r="BF323" s="200">
        <f>IF(N323="snížená",J323,0)</f>
        <v>0</v>
      </c>
      <c r="BG323" s="200">
        <f>IF(N323="zákl. přenesená",J323,0)</f>
        <v>0</v>
      </c>
      <c r="BH323" s="200">
        <f>IF(N323="sníž. přenesená",J323,0)</f>
        <v>0</v>
      </c>
      <c r="BI323" s="200">
        <f>IF(N323="nulová",J323,0)</f>
        <v>0</v>
      </c>
      <c r="BJ323" s="16" t="s">
        <v>90</v>
      </c>
      <c r="BK323" s="200">
        <f>ROUND(I323*H323,2)</f>
        <v>0</v>
      </c>
      <c r="BL323" s="16" t="s">
        <v>146</v>
      </c>
      <c r="BM323" s="199" t="s">
        <v>698</v>
      </c>
    </row>
    <row r="324" spans="1:65" s="13" customFormat="1">
      <c r="B324" s="201"/>
      <c r="C324" s="202"/>
      <c r="D324" s="203" t="s">
        <v>148</v>
      </c>
      <c r="E324" s="204" t="s">
        <v>1</v>
      </c>
      <c r="F324" s="205" t="s">
        <v>340</v>
      </c>
      <c r="G324" s="202"/>
      <c r="H324" s="206">
        <v>160</v>
      </c>
      <c r="I324" s="207"/>
      <c r="J324" s="202"/>
      <c r="K324" s="202"/>
      <c r="L324" s="208"/>
      <c r="M324" s="209"/>
      <c r="N324" s="210"/>
      <c r="O324" s="210"/>
      <c r="P324" s="210"/>
      <c r="Q324" s="210"/>
      <c r="R324" s="210"/>
      <c r="S324" s="210"/>
      <c r="T324" s="211"/>
      <c r="AT324" s="212" t="s">
        <v>148</v>
      </c>
      <c r="AU324" s="212" t="s">
        <v>93</v>
      </c>
      <c r="AV324" s="13" t="s">
        <v>93</v>
      </c>
      <c r="AW324" s="13" t="s">
        <v>38</v>
      </c>
      <c r="AX324" s="13" t="s">
        <v>90</v>
      </c>
      <c r="AY324" s="212" t="s">
        <v>139</v>
      </c>
    </row>
    <row r="325" spans="1:65" s="2" customFormat="1" ht="16.5" customHeight="1">
      <c r="A325" s="34"/>
      <c r="B325" s="35"/>
      <c r="C325" s="188" t="s">
        <v>699</v>
      </c>
      <c r="D325" s="188" t="s">
        <v>141</v>
      </c>
      <c r="E325" s="189" t="s">
        <v>700</v>
      </c>
      <c r="F325" s="190" t="s">
        <v>701</v>
      </c>
      <c r="G325" s="191" t="s">
        <v>168</v>
      </c>
      <c r="H325" s="192">
        <v>5</v>
      </c>
      <c r="I325" s="193"/>
      <c r="J325" s="194">
        <f>ROUND(I325*H325,2)</f>
        <v>0</v>
      </c>
      <c r="K325" s="190" t="s">
        <v>145</v>
      </c>
      <c r="L325" s="39"/>
      <c r="M325" s="195" t="s">
        <v>1</v>
      </c>
      <c r="N325" s="196" t="s">
        <v>47</v>
      </c>
      <c r="O325" s="71"/>
      <c r="P325" s="197">
        <f>O325*H325</f>
        <v>0</v>
      </c>
      <c r="Q325" s="197">
        <v>0</v>
      </c>
      <c r="R325" s="197">
        <f>Q325*H325</f>
        <v>0</v>
      </c>
      <c r="S325" s="197">
        <v>0</v>
      </c>
      <c r="T325" s="19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9" t="s">
        <v>146</v>
      </c>
      <c r="AT325" s="199" t="s">
        <v>141</v>
      </c>
      <c r="AU325" s="199" t="s">
        <v>93</v>
      </c>
      <c r="AY325" s="16" t="s">
        <v>139</v>
      </c>
      <c r="BE325" s="200">
        <f>IF(N325="základní",J325,0)</f>
        <v>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6" t="s">
        <v>90</v>
      </c>
      <c r="BK325" s="200">
        <f>ROUND(I325*H325,2)</f>
        <v>0</v>
      </c>
      <c r="BL325" s="16" t="s">
        <v>146</v>
      </c>
      <c r="BM325" s="199" t="s">
        <v>702</v>
      </c>
    </row>
    <row r="326" spans="1:65" s="13" customFormat="1">
      <c r="B326" s="201"/>
      <c r="C326" s="202"/>
      <c r="D326" s="203" t="s">
        <v>148</v>
      </c>
      <c r="E326" s="204" t="s">
        <v>1</v>
      </c>
      <c r="F326" s="205" t="s">
        <v>703</v>
      </c>
      <c r="G326" s="202"/>
      <c r="H326" s="206">
        <v>5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148</v>
      </c>
      <c r="AU326" s="212" t="s">
        <v>93</v>
      </c>
      <c r="AV326" s="13" t="s">
        <v>93</v>
      </c>
      <c r="AW326" s="13" t="s">
        <v>38</v>
      </c>
      <c r="AX326" s="13" t="s">
        <v>90</v>
      </c>
      <c r="AY326" s="212" t="s">
        <v>139</v>
      </c>
    </row>
    <row r="327" spans="1:65" s="2" customFormat="1" ht="16.5" customHeight="1">
      <c r="A327" s="34"/>
      <c r="B327" s="35"/>
      <c r="C327" s="188" t="s">
        <v>704</v>
      </c>
      <c r="D327" s="188" t="s">
        <v>141</v>
      </c>
      <c r="E327" s="189" t="s">
        <v>705</v>
      </c>
      <c r="F327" s="190" t="s">
        <v>706</v>
      </c>
      <c r="G327" s="191" t="s">
        <v>144</v>
      </c>
      <c r="H327" s="192">
        <v>4</v>
      </c>
      <c r="I327" s="193"/>
      <c r="J327" s="194">
        <f>ROUND(I327*H327,2)</f>
        <v>0</v>
      </c>
      <c r="K327" s="190" t="s">
        <v>145</v>
      </c>
      <c r="L327" s="39"/>
      <c r="M327" s="195" t="s">
        <v>1</v>
      </c>
      <c r="N327" s="196" t="s">
        <v>47</v>
      </c>
      <c r="O327" s="71"/>
      <c r="P327" s="197">
        <f>O327*H327</f>
        <v>0</v>
      </c>
      <c r="Q327" s="197">
        <v>0</v>
      </c>
      <c r="R327" s="197">
        <f>Q327*H327</f>
        <v>0</v>
      </c>
      <c r="S327" s="197">
        <v>0</v>
      </c>
      <c r="T327" s="19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9" t="s">
        <v>146</v>
      </c>
      <c r="AT327" s="199" t="s">
        <v>141</v>
      </c>
      <c r="AU327" s="199" t="s">
        <v>93</v>
      </c>
      <c r="AY327" s="16" t="s">
        <v>139</v>
      </c>
      <c r="BE327" s="200">
        <f>IF(N327="základní",J327,0)</f>
        <v>0</v>
      </c>
      <c r="BF327" s="200">
        <f>IF(N327="snížená",J327,0)</f>
        <v>0</v>
      </c>
      <c r="BG327" s="200">
        <f>IF(N327="zákl. přenesená",J327,0)</f>
        <v>0</v>
      </c>
      <c r="BH327" s="200">
        <f>IF(N327="sníž. přenesená",J327,0)</f>
        <v>0</v>
      </c>
      <c r="BI327" s="200">
        <f>IF(N327="nulová",J327,0)</f>
        <v>0</v>
      </c>
      <c r="BJ327" s="16" t="s">
        <v>90</v>
      </c>
      <c r="BK327" s="200">
        <f>ROUND(I327*H327,2)</f>
        <v>0</v>
      </c>
      <c r="BL327" s="16" t="s">
        <v>146</v>
      </c>
      <c r="BM327" s="199" t="s">
        <v>707</v>
      </c>
    </row>
    <row r="328" spans="1:65" s="13" customFormat="1">
      <c r="B328" s="201"/>
      <c r="C328" s="202"/>
      <c r="D328" s="203" t="s">
        <v>148</v>
      </c>
      <c r="E328" s="204" t="s">
        <v>1</v>
      </c>
      <c r="F328" s="205" t="s">
        <v>708</v>
      </c>
      <c r="G328" s="202"/>
      <c r="H328" s="206">
        <v>4</v>
      </c>
      <c r="I328" s="207"/>
      <c r="J328" s="202"/>
      <c r="K328" s="202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148</v>
      </c>
      <c r="AU328" s="212" t="s">
        <v>93</v>
      </c>
      <c r="AV328" s="13" t="s">
        <v>93</v>
      </c>
      <c r="AW328" s="13" t="s">
        <v>38</v>
      </c>
      <c r="AX328" s="13" t="s">
        <v>90</v>
      </c>
      <c r="AY328" s="212" t="s">
        <v>139</v>
      </c>
    </row>
    <row r="329" spans="1:65" s="12" customFormat="1" ht="20.85" customHeight="1">
      <c r="B329" s="172"/>
      <c r="C329" s="173"/>
      <c r="D329" s="174" t="s">
        <v>81</v>
      </c>
      <c r="E329" s="186" t="s">
        <v>345</v>
      </c>
      <c r="F329" s="186" t="s">
        <v>346</v>
      </c>
      <c r="G329" s="173"/>
      <c r="H329" s="173"/>
      <c r="I329" s="176"/>
      <c r="J329" s="187">
        <f>BK329</f>
        <v>0</v>
      </c>
      <c r="K329" s="173"/>
      <c r="L329" s="178"/>
      <c r="M329" s="179"/>
      <c r="N329" s="180"/>
      <c r="O329" s="180"/>
      <c r="P329" s="181">
        <f>SUM(P330:P337)</f>
        <v>0</v>
      </c>
      <c r="Q329" s="180"/>
      <c r="R329" s="181">
        <f>SUM(R330:R337)</f>
        <v>0</v>
      </c>
      <c r="S329" s="180"/>
      <c r="T329" s="182">
        <f>SUM(T330:T337)</f>
        <v>0</v>
      </c>
      <c r="AR329" s="183" t="s">
        <v>90</v>
      </c>
      <c r="AT329" s="184" t="s">
        <v>81</v>
      </c>
      <c r="AU329" s="184" t="s">
        <v>93</v>
      </c>
      <c r="AY329" s="183" t="s">
        <v>139</v>
      </c>
      <c r="BK329" s="185">
        <f>SUM(BK330:BK337)</f>
        <v>0</v>
      </c>
    </row>
    <row r="330" spans="1:65" s="2" customFormat="1" ht="16.5" customHeight="1">
      <c r="A330" s="34"/>
      <c r="B330" s="35"/>
      <c r="C330" s="188" t="s">
        <v>709</v>
      </c>
      <c r="D330" s="188" t="s">
        <v>141</v>
      </c>
      <c r="E330" s="189" t="s">
        <v>348</v>
      </c>
      <c r="F330" s="190" t="s">
        <v>349</v>
      </c>
      <c r="G330" s="191" t="s">
        <v>201</v>
      </c>
      <c r="H330" s="192">
        <v>164.12</v>
      </c>
      <c r="I330" s="193"/>
      <c r="J330" s="194">
        <f>ROUND(I330*H330,2)</f>
        <v>0</v>
      </c>
      <c r="K330" s="190" t="s">
        <v>145</v>
      </c>
      <c r="L330" s="39"/>
      <c r="M330" s="195" t="s">
        <v>1</v>
      </c>
      <c r="N330" s="196" t="s">
        <v>47</v>
      </c>
      <c r="O330" s="71"/>
      <c r="P330" s="197">
        <f>O330*H330</f>
        <v>0</v>
      </c>
      <c r="Q330" s="197">
        <v>0</v>
      </c>
      <c r="R330" s="197">
        <f>Q330*H330</f>
        <v>0</v>
      </c>
      <c r="S330" s="197">
        <v>0</v>
      </c>
      <c r="T330" s="19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9" t="s">
        <v>146</v>
      </c>
      <c r="AT330" s="199" t="s">
        <v>141</v>
      </c>
      <c r="AU330" s="199" t="s">
        <v>154</v>
      </c>
      <c r="AY330" s="16" t="s">
        <v>139</v>
      </c>
      <c r="BE330" s="200">
        <f>IF(N330="základní",J330,0)</f>
        <v>0</v>
      </c>
      <c r="BF330" s="200">
        <f>IF(N330="snížená",J330,0)</f>
        <v>0</v>
      </c>
      <c r="BG330" s="200">
        <f>IF(N330="zákl. přenesená",J330,0)</f>
        <v>0</v>
      </c>
      <c r="BH330" s="200">
        <f>IF(N330="sníž. přenesená",J330,0)</f>
        <v>0</v>
      </c>
      <c r="BI330" s="200">
        <f>IF(N330="nulová",J330,0)</f>
        <v>0</v>
      </c>
      <c r="BJ330" s="16" t="s">
        <v>90</v>
      </c>
      <c r="BK330" s="200">
        <f>ROUND(I330*H330,2)</f>
        <v>0</v>
      </c>
      <c r="BL330" s="16" t="s">
        <v>146</v>
      </c>
      <c r="BM330" s="199" t="s">
        <v>710</v>
      </c>
    </row>
    <row r="331" spans="1:65" s="13" customFormat="1">
      <c r="B331" s="201"/>
      <c r="C331" s="202"/>
      <c r="D331" s="203" t="s">
        <v>148</v>
      </c>
      <c r="E331" s="204" t="s">
        <v>1</v>
      </c>
      <c r="F331" s="205" t="s">
        <v>711</v>
      </c>
      <c r="G331" s="202"/>
      <c r="H331" s="206">
        <v>123.09</v>
      </c>
      <c r="I331" s="207"/>
      <c r="J331" s="202"/>
      <c r="K331" s="202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148</v>
      </c>
      <c r="AU331" s="212" t="s">
        <v>154</v>
      </c>
      <c r="AV331" s="13" t="s">
        <v>93</v>
      </c>
      <c r="AW331" s="13" t="s">
        <v>38</v>
      </c>
      <c r="AX331" s="13" t="s">
        <v>82</v>
      </c>
      <c r="AY331" s="212" t="s">
        <v>139</v>
      </c>
    </row>
    <row r="332" spans="1:65" s="13" customFormat="1">
      <c r="B332" s="201"/>
      <c r="C332" s="202"/>
      <c r="D332" s="203" t="s">
        <v>148</v>
      </c>
      <c r="E332" s="204" t="s">
        <v>1</v>
      </c>
      <c r="F332" s="205" t="s">
        <v>712</v>
      </c>
      <c r="G332" s="202"/>
      <c r="H332" s="206">
        <v>41.03</v>
      </c>
      <c r="I332" s="207"/>
      <c r="J332" s="202"/>
      <c r="K332" s="202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148</v>
      </c>
      <c r="AU332" s="212" t="s">
        <v>154</v>
      </c>
      <c r="AV332" s="13" t="s">
        <v>93</v>
      </c>
      <c r="AW332" s="13" t="s">
        <v>38</v>
      </c>
      <c r="AX332" s="13" t="s">
        <v>82</v>
      </c>
      <c r="AY332" s="212" t="s">
        <v>139</v>
      </c>
    </row>
    <row r="333" spans="1:65" s="14" customFormat="1">
      <c r="B333" s="213"/>
      <c r="C333" s="214"/>
      <c r="D333" s="203" t="s">
        <v>148</v>
      </c>
      <c r="E333" s="215" t="s">
        <v>1</v>
      </c>
      <c r="F333" s="216" t="s">
        <v>178</v>
      </c>
      <c r="G333" s="214"/>
      <c r="H333" s="217">
        <v>164.12</v>
      </c>
      <c r="I333" s="218"/>
      <c r="J333" s="214"/>
      <c r="K333" s="214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148</v>
      </c>
      <c r="AU333" s="223" t="s">
        <v>154</v>
      </c>
      <c r="AV333" s="14" t="s">
        <v>146</v>
      </c>
      <c r="AW333" s="14" t="s">
        <v>38</v>
      </c>
      <c r="AX333" s="14" t="s">
        <v>90</v>
      </c>
      <c r="AY333" s="223" t="s">
        <v>139</v>
      </c>
    </row>
    <row r="334" spans="1:65" s="2" customFormat="1" ht="16.5" customHeight="1">
      <c r="A334" s="34"/>
      <c r="B334" s="35"/>
      <c r="C334" s="188" t="s">
        <v>713</v>
      </c>
      <c r="D334" s="188" t="s">
        <v>141</v>
      </c>
      <c r="E334" s="189" t="s">
        <v>354</v>
      </c>
      <c r="F334" s="190" t="s">
        <v>355</v>
      </c>
      <c r="G334" s="191" t="s">
        <v>201</v>
      </c>
      <c r="H334" s="192">
        <v>164.12</v>
      </c>
      <c r="I334" s="193"/>
      <c r="J334" s="194">
        <f>ROUND(I334*H334,2)</f>
        <v>0</v>
      </c>
      <c r="K334" s="190" t="s">
        <v>145</v>
      </c>
      <c r="L334" s="39"/>
      <c r="M334" s="195" t="s">
        <v>1</v>
      </c>
      <c r="N334" s="196" t="s">
        <v>47</v>
      </c>
      <c r="O334" s="71"/>
      <c r="P334" s="197">
        <f>O334*H334</f>
        <v>0</v>
      </c>
      <c r="Q334" s="197">
        <v>0</v>
      </c>
      <c r="R334" s="197">
        <f>Q334*H334</f>
        <v>0</v>
      </c>
      <c r="S334" s="197">
        <v>0</v>
      </c>
      <c r="T334" s="19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9" t="s">
        <v>146</v>
      </c>
      <c r="AT334" s="199" t="s">
        <v>141</v>
      </c>
      <c r="AU334" s="199" t="s">
        <v>154</v>
      </c>
      <c r="AY334" s="16" t="s">
        <v>139</v>
      </c>
      <c r="BE334" s="200">
        <f>IF(N334="základní",J334,0)</f>
        <v>0</v>
      </c>
      <c r="BF334" s="200">
        <f>IF(N334="snížená",J334,0)</f>
        <v>0</v>
      </c>
      <c r="BG334" s="200">
        <f>IF(N334="zákl. přenesená",J334,0)</f>
        <v>0</v>
      </c>
      <c r="BH334" s="200">
        <f>IF(N334="sníž. přenesená",J334,0)</f>
        <v>0</v>
      </c>
      <c r="BI334" s="200">
        <f>IF(N334="nulová",J334,0)</f>
        <v>0</v>
      </c>
      <c r="BJ334" s="16" t="s">
        <v>90</v>
      </c>
      <c r="BK334" s="200">
        <f>ROUND(I334*H334,2)</f>
        <v>0</v>
      </c>
      <c r="BL334" s="16" t="s">
        <v>146</v>
      </c>
      <c r="BM334" s="199" t="s">
        <v>714</v>
      </c>
    </row>
    <row r="335" spans="1:65" s="13" customFormat="1">
      <c r="B335" s="201"/>
      <c r="C335" s="202"/>
      <c r="D335" s="203" t="s">
        <v>148</v>
      </c>
      <c r="E335" s="204" t="s">
        <v>1</v>
      </c>
      <c r="F335" s="205" t="s">
        <v>715</v>
      </c>
      <c r="G335" s="202"/>
      <c r="H335" s="206">
        <v>164.12</v>
      </c>
      <c r="I335" s="207"/>
      <c r="J335" s="202"/>
      <c r="K335" s="202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148</v>
      </c>
      <c r="AU335" s="212" t="s">
        <v>154</v>
      </c>
      <c r="AV335" s="13" t="s">
        <v>93</v>
      </c>
      <c r="AW335" s="13" t="s">
        <v>38</v>
      </c>
      <c r="AX335" s="13" t="s">
        <v>90</v>
      </c>
      <c r="AY335" s="212" t="s">
        <v>139</v>
      </c>
    </row>
    <row r="336" spans="1:65" s="2" customFormat="1" ht="16.5" customHeight="1">
      <c r="A336" s="34"/>
      <c r="B336" s="35"/>
      <c r="C336" s="188" t="s">
        <v>716</v>
      </c>
      <c r="D336" s="188" t="s">
        <v>141</v>
      </c>
      <c r="E336" s="189" t="s">
        <v>359</v>
      </c>
      <c r="F336" s="190" t="s">
        <v>360</v>
      </c>
      <c r="G336" s="191" t="s">
        <v>201</v>
      </c>
      <c r="H336" s="192">
        <v>1641.2</v>
      </c>
      <c r="I336" s="193"/>
      <c r="J336" s="194">
        <f>ROUND(I336*H336,2)</f>
        <v>0</v>
      </c>
      <c r="K336" s="190" t="s">
        <v>145</v>
      </c>
      <c r="L336" s="39"/>
      <c r="M336" s="195" t="s">
        <v>1</v>
      </c>
      <c r="N336" s="196" t="s">
        <v>47</v>
      </c>
      <c r="O336" s="71"/>
      <c r="P336" s="197">
        <f>O336*H336</f>
        <v>0</v>
      </c>
      <c r="Q336" s="197">
        <v>0</v>
      </c>
      <c r="R336" s="197">
        <f>Q336*H336</f>
        <v>0</v>
      </c>
      <c r="S336" s="197">
        <v>0</v>
      </c>
      <c r="T336" s="19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9" t="s">
        <v>146</v>
      </c>
      <c r="AT336" s="199" t="s">
        <v>141</v>
      </c>
      <c r="AU336" s="199" t="s">
        <v>154</v>
      </c>
      <c r="AY336" s="16" t="s">
        <v>139</v>
      </c>
      <c r="BE336" s="200">
        <f>IF(N336="základní",J336,0)</f>
        <v>0</v>
      </c>
      <c r="BF336" s="200">
        <f>IF(N336="snížená",J336,0)</f>
        <v>0</v>
      </c>
      <c r="BG336" s="200">
        <f>IF(N336="zákl. přenesená",J336,0)</f>
        <v>0</v>
      </c>
      <c r="BH336" s="200">
        <f>IF(N336="sníž. přenesená",J336,0)</f>
        <v>0</v>
      </c>
      <c r="BI336" s="200">
        <f>IF(N336="nulová",J336,0)</f>
        <v>0</v>
      </c>
      <c r="BJ336" s="16" t="s">
        <v>90</v>
      </c>
      <c r="BK336" s="200">
        <f>ROUND(I336*H336,2)</f>
        <v>0</v>
      </c>
      <c r="BL336" s="16" t="s">
        <v>146</v>
      </c>
      <c r="BM336" s="199" t="s">
        <v>717</v>
      </c>
    </row>
    <row r="337" spans="1:65" s="13" customFormat="1">
      <c r="B337" s="201"/>
      <c r="C337" s="202"/>
      <c r="D337" s="203" t="s">
        <v>148</v>
      </c>
      <c r="E337" s="204" t="s">
        <v>1</v>
      </c>
      <c r="F337" s="205" t="s">
        <v>718</v>
      </c>
      <c r="G337" s="202"/>
      <c r="H337" s="206">
        <v>1641.2</v>
      </c>
      <c r="I337" s="207"/>
      <c r="J337" s="202"/>
      <c r="K337" s="202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148</v>
      </c>
      <c r="AU337" s="212" t="s">
        <v>154</v>
      </c>
      <c r="AV337" s="13" t="s">
        <v>93</v>
      </c>
      <c r="AW337" s="13" t="s">
        <v>38</v>
      </c>
      <c r="AX337" s="13" t="s">
        <v>90</v>
      </c>
      <c r="AY337" s="212" t="s">
        <v>139</v>
      </c>
    </row>
    <row r="338" spans="1:65" s="12" customFormat="1" ht="22.95" customHeight="1">
      <c r="B338" s="172"/>
      <c r="C338" s="173"/>
      <c r="D338" s="174" t="s">
        <v>81</v>
      </c>
      <c r="E338" s="186" t="s">
        <v>363</v>
      </c>
      <c r="F338" s="186" t="s">
        <v>364</v>
      </c>
      <c r="G338" s="173"/>
      <c r="H338" s="173"/>
      <c r="I338" s="176"/>
      <c r="J338" s="187">
        <f>BK338</f>
        <v>0</v>
      </c>
      <c r="K338" s="173"/>
      <c r="L338" s="178"/>
      <c r="M338" s="179"/>
      <c r="N338" s="180"/>
      <c r="O338" s="180"/>
      <c r="P338" s="181">
        <f>SUM(P339:P342)</f>
        <v>0</v>
      </c>
      <c r="Q338" s="180"/>
      <c r="R338" s="181">
        <f>SUM(R339:R342)</f>
        <v>0</v>
      </c>
      <c r="S338" s="180"/>
      <c r="T338" s="182">
        <f>SUM(T339:T342)</f>
        <v>0</v>
      </c>
      <c r="AR338" s="183" t="s">
        <v>90</v>
      </c>
      <c r="AT338" s="184" t="s">
        <v>81</v>
      </c>
      <c r="AU338" s="184" t="s">
        <v>90</v>
      </c>
      <c r="AY338" s="183" t="s">
        <v>139</v>
      </c>
      <c r="BK338" s="185">
        <f>SUM(BK339:BK342)</f>
        <v>0</v>
      </c>
    </row>
    <row r="339" spans="1:65" s="2" customFormat="1" ht="24.15" customHeight="1">
      <c r="A339" s="34"/>
      <c r="B339" s="35"/>
      <c r="C339" s="188" t="s">
        <v>719</v>
      </c>
      <c r="D339" s="188" t="s">
        <v>141</v>
      </c>
      <c r="E339" s="189" t="s">
        <v>366</v>
      </c>
      <c r="F339" s="190" t="s">
        <v>367</v>
      </c>
      <c r="G339" s="191" t="s">
        <v>201</v>
      </c>
      <c r="H339" s="192">
        <v>123.09</v>
      </c>
      <c r="I339" s="193"/>
      <c r="J339" s="194">
        <f>ROUND(I339*H339,2)</f>
        <v>0</v>
      </c>
      <c r="K339" s="190" t="s">
        <v>145</v>
      </c>
      <c r="L339" s="39"/>
      <c r="M339" s="195" t="s">
        <v>1</v>
      </c>
      <c r="N339" s="196" t="s">
        <v>47</v>
      </c>
      <c r="O339" s="71"/>
      <c r="P339" s="197">
        <f>O339*H339</f>
        <v>0</v>
      </c>
      <c r="Q339" s="197">
        <v>0</v>
      </c>
      <c r="R339" s="197">
        <f>Q339*H339</f>
        <v>0</v>
      </c>
      <c r="S339" s="197">
        <v>0</v>
      </c>
      <c r="T339" s="19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9" t="s">
        <v>146</v>
      </c>
      <c r="AT339" s="199" t="s">
        <v>141</v>
      </c>
      <c r="AU339" s="199" t="s">
        <v>93</v>
      </c>
      <c r="AY339" s="16" t="s">
        <v>139</v>
      </c>
      <c r="BE339" s="200">
        <f>IF(N339="základní",J339,0)</f>
        <v>0</v>
      </c>
      <c r="BF339" s="200">
        <f>IF(N339="snížená",J339,0)</f>
        <v>0</v>
      </c>
      <c r="BG339" s="200">
        <f>IF(N339="zákl. přenesená",J339,0)</f>
        <v>0</v>
      </c>
      <c r="BH339" s="200">
        <f>IF(N339="sníž. přenesená",J339,0)</f>
        <v>0</v>
      </c>
      <c r="BI339" s="200">
        <f>IF(N339="nulová",J339,0)</f>
        <v>0</v>
      </c>
      <c r="BJ339" s="16" t="s">
        <v>90</v>
      </c>
      <c r="BK339" s="200">
        <f>ROUND(I339*H339,2)</f>
        <v>0</v>
      </c>
      <c r="BL339" s="16" t="s">
        <v>146</v>
      </c>
      <c r="BM339" s="199" t="s">
        <v>720</v>
      </c>
    </row>
    <row r="340" spans="1:65" s="13" customFormat="1">
      <c r="B340" s="201"/>
      <c r="C340" s="202"/>
      <c r="D340" s="203" t="s">
        <v>148</v>
      </c>
      <c r="E340" s="204" t="s">
        <v>1</v>
      </c>
      <c r="F340" s="205" t="s">
        <v>711</v>
      </c>
      <c r="G340" s="202"/>
      <c r="H340" s="206">
        <v>123.09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148</v>
      </c>
      <c r="AU340" s="212" t="s">
        <v>93</v>
      </c>
      <c r="AV340" s="13" t="s">
        <v>93</v>
      </c>
      <c r="AW340" s="13" t="s">
        <v>38</v>
      </c>
      <c r="AX340" s="13" t="s">
        <v>90</v>
      </c>
      <c r="AY340" s="212" t="s">
        <v>139</v>
      </c>
    </row>
    <row r="341" spans="1:65" s="2" customFormat="1" ht="24.15" customHeight="1">
      <c r="A341" s="34"/>
      <c r="B341" s="35"/>
      <c r="C341" s="188" t="s">
        <v>721</v>
      </c>
      <c r="D341" s="188" t="s">
        <v>141</v>
      </c>
      <c r="E341" s="189" t="s">
        <v>370</v>
      </c>
      <c r="F341" s="190" t="s">
        <v>371</v>
      </c>
      <c r="G341" s="191" t="s">
        <v>201</v>
      </c>
      <c r="H341" s="192">
        <v>41.03</v>
      </c>
      <c r="I341" s="193"/>
      <c r="J341" s="194">
        <f>ROUND(I341*H341,2)</f>
        <v>0</v>
      </c>
      <c r="K341" s="190" t="s">
        <v>145</v>
      </c>
      <c r="L341" s="39"/>
      <c r="M341" s="195" t="s">
        <v>1</v>
      </c>
      <c r="N341" s="196" t="s">
        <v>47</v>
      </c>
      <c r="O341" s="71"/>
      <c r="P341" s="197">
        <f>O341*H341</f>
        <v>0</v>
      </c>
      <c r="Q341" s="197">
        <v>0</v>
      </c>
      <c r="R341" s="197">
        <f>Q341*H341</f>
        <v>0</v>
      </c>
      <c r="S341" s="197">
        <v>0</v>
      </c>
      <c r="T341" s="19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9" t="s">
        <v>146</v>
      </c>
      <c r="AT341" s="199" t="s">
        <v>141</v>
      </c>
      <c r="AU341" s="199" t="s">
        <v>93</v>
      </c>
      <c r="AY341" s="16" t="s">
        <v>139</v>
      </c>
      <c r="BE341" s="200">
        <f>IF(N341="základní",J341,0)</f>
        <v>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6" t="s">
        <v>90</v>
      </c>
      <c r="BK341" s="200">
        <f>ROUND(I341*H341,2)</f>
        <v>0</v>
      </c>
      <c r="BL341" s="16" t="s">
        <v>146</v>
      </c>
      <c r="BM341" s="199" t="s">
        <v>722</v>
      </c>
    </row>
    <row r="342" spans="1:65" s="13" customFormat="1">
      <c r="B342" s="201"/>
      <c r="C342" s="202"/>
      <c r="D342" s="203" t="s">
        <v>148</v>
      </c>
      <c r="E342" s="204" t="s">
        <v>1</v>
      </c>
      <c r="F342" s="205" t="s">
        <v>712</v>
      </c>
      <c r="G342" s="202"/>
      <c r="H342" s="206">
        <v>41.03</v>
      </c>
      <c r="I342" s="207"/>
      <c r="J342" s="202"/>
      <c r="K342" s="202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148</v>
      </c>
      <c r="AU342" s="212" t="s">
        <v>93</v>
      </c>
      <c r="AV342" s="13" t="s">
        <v>93</v>
      </c>
      <c r="AW342" s="13" t="s">
        <v>38</v>
      </c>
      <c r="AX342" s="13" t="s">
        <v>90</v>
      </c>
      <c r="AY342" s="212" t="s">
        <v>139</v>
      </c>
    </row>
    <row r="343" spans="1:65" s="12" customFormat="1" ht="22.95" customHeight="1">
      <c r="B343" s="172"/>
      <c r="C343" s="173"/>
      <c r="D343" s="174" t="s">
        <v>81</v>
      </c>
      <c r="E343" s="186" t="s">
        <v>374</v>
      </c>
      <c r="F343" s="186" t="s">
        <v>346</v>
      </c>
      <c r="G343" s="173"/>
      <c r="H343" s="173"/>
      <c r="I343" s="176"/>
      <c r="J343" s="187">
        <f>BK343</f>
        <v>0</v>
      </c>
      <c r="K343" s="173"/>
      <c r="L343" s="178"/>
      <c r="M343" s="179"/>
      <c r="N343" s="180"/>
      <c r="O343" s="180"/>
      <c r="P343" s="181">
        <f>P344</f>
        <v>0</v>
      </c>
      <c r="Q343" s="180"/>
      <c r="R343" s="181">
        <f>R344</f>
        <v>0</v>
      </c>
      <c r="S343" s="180"/>
      <c r="T343" s="182">
        <f>T344</f>
        <v>0</v>
      </c>
      <c r="AR343" s="183" t="s">
        <v>90</v>
      </c>
      <c r="AT343" s="184" t="s">
        <v>81</v>
      </c>
      <c r="AU343" s="184" t="s">
        <v>90</v>
      </c>
      <c r="AY343" s="183" t="s">
        <v>139</v>
      </c>
      <c r="BK343" s="185">
        <f>BK344</f>
        <v>0</v>
      </c>
    </row>
    <row r="344" spans="1:65" s="2" customFormat="1" ht="16.5" customHeight="1">
      <c r="A344" s="34"/>
      <c r="B344" s="35"/>
      <c r="C344" s="188" t="s">
        <v>723</v>
      </c>
      <c r="D344" s="188" t="s">
        <v>141</v>
      </c>
      <c r="E344" s="189" t="s">
        <v>376</v>
      </c>
      <c r="F344" s="190" t="s">
        <v>377</v>
      </c>
      <c r="G344" s="191" t="s">
        <v>201</v>
      </c>
      <c r="H344" s="192">
        <v>583.55999999999995</v>
      </c>
      <c r="I344" s="193"/>
      <c r="J344" s="194">
        <f>ROUND(I344*H344,2)</f>
        <v>0</v>
      </c>
      <c r="K344" s="190" t="s">
        <v>145</v>
      </c>
      <c r="L344" s="39"/>
      <c r="M344" s="195" t="s">
        <v>1</v>
      </c>
      <c r="N344" s="196" t="s">
        <v>47</v>
      </c>
      <c r="O344" s="71"/>
      <c r="P344" s="197">
        <f>O344*H344</f>
        <v>0</v>
      </c>
      <c r="Q344" s="197">
        <v>0</v>
      </c>
      <c r="R344" s="197">
        <f>Q344*H344</f>
        <v>0</v>
      </c>
      <c r="S344" s="197">
        <v>0</v>
      </c>
      <c r="T344" s="19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9" t="s">
        <v>146</v>
      </c>
      <c r="AT344" s="199" t="s">
        <v>141</v>
      </c>
      <c r="AU344" s="199" t="s">
        <v>93</v>
      </c>
      <c r="AY344" s="16" t="s">
        <v>139</v>
      </c>
      <c r="BE344" s="200">
        <f>IF(N344="základní",J344,0)</f>
        <v>0</v>
      </c>
      <c r="BF344" s="200">
        <f>IF(N344="snížená",J344,0)</f>
        <v>0</v>
      </c>
      <c r="BG344" s="200">
        <f>IF(N344="zákl. přenesená",J344,0)</f>
        <v>0</v>
      </c>
      <c r="BH344" s="200">
        <f>IF(N344="sníž. přenesená",J344,0)</f>
        <v>0</v>
      </c>
      <c r="BI344" s="200">
        <f>IF(N344="nulová",J344,0)</f>
        <v>0</v>
      </c>
      <c r="BJ344" s="16" t="s">
        <v>90</v>
      </c>
      <c r="BK344" s="200">
        <f>ROUND(I344*H344,2)</f>
        <v>0</v>
      </c>
      <c r="BL344" s="16" t="s">
        <v>146</v>
      </c>
      <c r="BM344" s="199" t="s">
        <v>724</v>
      </c>
    </row>
    <row r="345" spans="1:65" s="12" customFormat="1" ht="25.95" customHeight="1">
      <c r="B345" s="172"/>
      <c r="C345" s="173"/>
      <c r="D345" s="174" t="s">
        <v>81</v>
      </c>
      <c r="E345" s="175" t="s">
        <v>214</v>
      </c>
      <c r="F345" s="175" t="s">
        <v>725</v>
      </c>
      <c r="G345" s="173"/>
      <c r="H345" s="173"/>
      <c r="I345" s="176"/>
      <c r="J345" s="177">
        <f>BK345</f>
        <v>0</v>
      </c>
      <c r="K345" s="173"/>
      <c r="L345" s="178"/>
      <c r="M345" s="179"/>
      <c r="N345" s="180"/>
      <c r="O345" s="180"/>
      <c r="P345" s="181">
        <f>P346</f>
        <v>0</v>
      </c>
      <c r="Q345" s="180"/>
      <c r="R345" s="181">
        <f>R346</f>
        <v>0</v>
      </c>
      <c r="S345" s="180"/>
      <c r="T345" s="182">
        <f>T346</f>
        <v>0</v>
      </c>
      <c r="AR345" s="183" t="s">
        <v>154</v>
      </c>
      <c r="AT345" s="184" t="s">
        <v>81</v>
      </c>
      <c r="AU345" s="184" t="s">
        <v>82</v>
      </c>
      <c r="AY345" s="183" t="s">
        <v>139</v>
      </c>
      <c r="BK345" s="185">
        <f>BK346</f>
        <v>0</v>
      </c>
    </row>
    <row r="346" spans="1:65" s="12" customFormat="1" ht="22.95" customHeight="1">
      <c r="B346" s="172"/>
      <c r="C346" s="173"/>
      <c r="D346" s="174" t="s">
        <v>81</v>
      </c>
      <c r="E346" s="186" t="s">
        <v>726</v>
      </c>
      <c r="F346" s="186" t="s">
        <v>727</v>
      </c>
      <c r="G346" s="173"/>
      <c r="H346" s="173"/>
      <c r="I346" s="176"/>
      <c r="J346" s="187">
        <f>BK346</f>
        <v>0</v>
      </c>
      <c r="K346" s="173"/>
      <c r="L346" s="178"/>
      <c r="M346" s="179"/>
      <c r="N346" s="180"/>
      <c r="O346" s="180"/>
      <c r="P346" s="181">
        <f>SUM(P347:P350)</f>
        <v>0</v>
      </c>
      <c r="Q346" s="180"/>
      <c r="R346" s="181">
        <f>SUM(R347:R350)</f>
        <v>0</v>
      </c>
      <c r="S346" s="180"/>
      <c r="T346" s="182">
        <f>SUM(T347:T350)</f>
        <v>0</v>
      </c>
      <c r="AR346" s="183" t="s">
        <v>154</v>
      </c>
      <c r="AT346" s="184" t="s">
        <v>81</v>
      </c>
      <c r="AU346" s="184" t="s">
        <v>90</v>
      </c>
      <c r="AY346" s="183" t="s">
        <v>139</v>
      </c>
      <c r="BK346" s="185">
        <f>SUM(BK347:BK350)</f>
        <v>0</v>
      </c>
    </row>
    <row r="347" spans="1:65" s="2" customFormat="1" ht="16.5" customHeight="1">
      <c r="A347" s="34"/>
      <c r="B347" s="35"/>
      <c r="C347" s="188" t="s">
        <v>728</v>
      </c>
      <c r="D347" s="188" t="s">
        <v>141</v>
      </c>
      <c r="E347" s="189" t="s">
        <v>729</v>
      </c>
      <c r="F347" s="190" t="s">
        <v>730</v>
      </c>
      <c r="G347" s="191" t="s">
        <v>731</v>
      </c>
      <c r="H347" s="192">
        <v>2</v>
      </c>
      <c r="I347" s="193"/>
      <c r="J347" s="194">
        <f>ROUND(I347*H347,2)</f>
        <v>0</v>
      </c>
      <c r="K347" s="190" t="s">
        <v>145</v>
      </c>
      <c r="L347" s="39"/>
      <c r="M347" s="195" t="s">
        <v>1</v>
      </c>
      <c r="N347" s="196" t="s">
        <v>47</v>
      </c>
      <c r="O347" s="71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604</v>
      </c>
      <c r="AT347" s="199" t="s">
        <v>141</v>
      </c>
      <c r="AU347" s="199" t="s">
        <v>93</v>
      </c>
      <c r="AY347" s="16" t="s">
        <v>139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6" t="s">
        <v>90</v>
      </c>
      <c r="BK347" s="200">
        <f>ROUND(I347*H347,2)</f>
        <v>0</v>
      </c>
      <c r="BL347" s="16" t="s">
        <v>604</v>
      </c>
      <c r="BM347" s="199" t="s">
        <v>732</v>
      </c>
    </row>
    <row r="348" spans="1:65" s="13" customFormat="1">
      <c r="B348" s="201"/>
      <c r="C348" s="202"/>
      <c r="D348" s="203" t="s">
        <v>148</v>
      </c>
      <c r="E348" s="204" t="s">
        <v>1</v>
      </c>
      <c r="F348" s="205" t="s">
        <v>93</v>
      </c>
      <c r="G348" s="202"/>
      <c r="H348" s="206">
        <v>2</v>
      </c>
      <c r="I348" s="207"/>
      <c r="J348" s="202"/>
      <c r="K348" s="202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148</v>
      </c>
      <c r="AU348" s="212" t="s">
        <v>93</v>
      </c>
      <c r="AV348" s="13" t="s">
        <v>93</v>
      </c>
      <c r="AW348" s="13" t="s">
        <v>38</v>
      </c>
      <c r="AX348" s="13" t="s">
        <v>90</v>
      </c>
      <c r="AY348" s="212" t="s">
        <v>139</v>
      </c>
    </row>
    <row r="349" spans="1:65" s="2" customFormat="1" ht="16.5" customHeight="1">
      <c r="A349" s="34"/>
      <c r="B349" s="35"/>
      <c r="C349" s="188" t="s">
        <v>733</v>
      </c>
      <c r="D349" s="188" t="s">
        <v>141</v>
      </c>
      <c r="E349" s="189" t="s">
        <v>734</v>
      </c>
      <c r="F349" s="190" t="s">
        <v>735</v>
      </c>
      <c r="G349" s="191" t="s">
        <v>168</v>
      </c>
      <c r="H349" s="192">
        <v>186.5</v>
      </c>
      <c r="I349" s="193"/>
      <c r="J349" s="194">
        <f>ROUND(I349*H349,2)</f>
        <v>0</v>
      </c>
      <c r="K349" s="190" t="s">
        <v>145</v>
      </c>
      <c r="L349" s="39"/>
      <c r="M349" s="195" t="s">
        <v>1</v>
      </c>
      <c r="N349" s="196" t="s">
        <v>47</v>
      </c>
      <c r="O349" s="71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604</v>
      </c>
      <c r="AT349" s="199" t="s">
        <v>141</v>
      </c>
      <c r="AU349" s="199" t="s">
        <v>93</v>
      </c>
      <c r="AY349" s="16" t="s">
        <v>139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6" t="s">
        <v>90</v>
      </c>
      <c r="BK349" s="200">
        <f>ROUND(I349*H349,2)</f>
        <v>0</v>
      </c>
      <c r="BL349" s="16" t="s">
        <v>604</v>
      </c>
      <c r="BM349" s="199" t="s">
        <v>736</v>
      </c>
    </row>
    <row r="350" spans="1:65" s="13" customFormat="1">
      <c r="B350" s="201"/>
      <c r="C350" s="202"/>
      <c r="D350" s="203" t="s">
        <v>148</v>
      </c>
      <c r="E350" s="204" t="s">
        <v>1</v>
      </c>
      <c r="F350" s="205" t="s">
        <v>529</v>
      </c>
      <c r="G350" s="202"/>
      <c r="H350" s="206">
        <v>186.5</v>
      </c>
      <c r="I350" s="207"/>
      <c r="J350" s="202"/>
      <c r="K350" s="202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148</v>
      </c>
      <c r="AU350" s="212" t="s">
        <v>93</v>
      </c>
      <c r="AV350" s="13" t="s">
        <v>93</v>
      </c>
      <c r="AW350" s="13" t="s">
        <v>38</v>
      </c>
      <c r="AX350" s="13" t="s">
        <v>90</v>
      </c>
      <c r="AY350" s="212" t="s">
        <v>139</v>
      </c>
    </row>
    <row r="351" spans="1:65" s="12" customFormat="1" ht="25.95" customHeight="1">
      <c r="B351" s="172"/>
      <c r="C351" s="173"/>
      <c r="D351" s="174" t="s">
        <v>81</v>
      </c>
      <c r="E351" s="175" t="s">
        <v>737</v>
      </c>
      <c r="F351" s="175" t="s">
        <v>738</v>
      </c>
      <c r="G351" s="173"/>
      <c r="H351" s="173"/>
      <c r="I351" s="176"/>
      <c r="J351" s="177">
        <f>BK351</f>
        <v>0</v>
      </c>
      <c r="K351" s="173"/>
      <c r="L351" s="178"/>
      <c r="M351" s="179"/>
      <c r="N351" s="180"/>
      <c r="O351" s="180"/>
      <c r="P351" s="181">
        <f>SUM(P352:P353)</f>
        <v>0</v>
      </c>
      <c r="Q351" s="180"/>
      <c r="R351" s="181">
        <f>SUM(R352:R353)</f>
        <v>0</v>
      </c>
      <c r="S351" s="180"/>
      <c r="T351" s="182">
        <f>SUM(T352:T353)</f>
        <v>0</v>
      </c>
      <c r="AR351" s="183" t="s">
        <v>146</v>
      </c>
      <c r="AT351" s="184" t="s">
        <v>81</v>
      </c>
      <c r="AU351" s="184" t="s">
        <v>82</v>
      </c>
      <c r="AY351" s="183" t="s">
        <v>139</v>
      </c>
      <c r="BK351" s="185">
        <f>SUM(BK352:BK353)</f>
        <v>0</v>
      </c>
    </row>
    <row r="352" spans="1:65" s="2" customFormat="1" ht="16.5" customHeight="1">
      <c r="A352" s="34"/>
      <c r="B352" s="35"/>
      <c r="C352" s="188" t="s">
        <v>739</v>
      </c>
      <c r="D352" s="188" t="s">
        <v>141</v>
      </c>
      <c r="E352" s="189" t="s">
        <v>740</v>
      </c>
      <c r="F352" s="190" t="s">
        <v>741</v>
      </c>
      <c r="G352" s="191" t="s">
        <v>157</v>
      </c>
      <c r="H352" s="192">
        <v>72</v>
      </c>
      <c r="I352" s="193"/>
      <c r="J352" s="194">
        <f>ROUND(I352*H352,2)</f>
        <v>0</v>
      </c>
      <c r="K352" s="190" t="s">
        <v>145</v>
      </c>
      <c r="L352" s="39"/>
      <c r="M352" s="195" t="s">
        <v>1</v>
      </c>
      <c r="N352" s="196" t="s">
        <v>47</v>
      </c>
      <c r="O352" s="71"/>
      <c r="P352" s="197">
        <f>O352*H352</f>
        <v>0</v>
      </c>
      <c r="Q352" s="197">
        <v>0</v>
      </c>
      <c r="R352" s="197">
        <f>Q352*H352</f>
        <v>0</v>
      </c>
      <c r="S352" s="197">
        <v>0</v>
      </c>
      <c r="T352" s="19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9" t="s">
        <v>742</v>
      </c>
      <c r="AT352" s="199" t="s">
        <v>141</v>
      </c>
      <c r="AU352" s="199" t="s">
        <v>90</v>
      </c>
      <c r="AY352" s="16" t="s">
        <v>139</v>
      </c>
      <c r="BE352" s="200">
        <f>IF(N352="základní",J352,0)</f>
        <v>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6" t="s">
        <v>90</v>
      </c>
      <c r="BK352" s="200">
        <f>ROUND(I352*H352,2)</f>
        <v>0</v>
      </c>
      <c r="BL352" s="16" t="s">
        <v>742</v>
      </c>
      <c r="BM352" s="199" t="s">
        <v>743</v>
      </c>
    </row>
    <row r="353" spans="1:51" s="13" customFormat="1">
      <c r="B353" s="201"/>
      <c r="C353" s="202"/>
      <c r="D353" s="203" t="s">
        <v>148</v>
      </c>
      <c r="E353" s="204" t="s">
        <v>1</v>
      </c>
      <c r="F353" s="205" t="s">
        <v>744</v>
      </c>
      <c r="G353" s="202"/>
      <c r="H353" s="206">
        <v>72</v>
      </c>
      <c r="I353" s="207"/>
      <c r="J353" s="202"/>
      <c r="K353" s="202"/>
      <c r="L353" s="208"/>
      <c r="M353" s="234"/>
      <c r="N353" s="235"/>
      <c r="O353" s="235"/>
      <c r="P353" s="235"/>
      <c r="Q353" s="235"/>
      <c r="R353" s="235"/>
      <c r="S353" s="235"/>
      <c r="T353" s="236"/>
      <c r="AT353" s="212" t="s">
        <v>148</v>
      </c>
      <c r="AU353" s="212" t="s">
        <v>90</v>
      </c>
      <c r="AV353" s="13" t="s">
        <v>93</v>
      </c>
      <c r="AW353" s="13" t="s">
        <v>38</v>
      </c>
      <c r="AX353" s="13" t="s">
        <v>90</v>
      </c>
      <c r="AY353" s="212" t="s">
        <v>139</v>
      </c>
    </row>
    <row r="354" spans="1:51" s="2" customFormat="1" ht="6.9" customHeight="1">
      <c r="A354" s="34"/>
      <c r="B354" s="54"/>
      <c r="C354" s="55"/>
      <c r="D354" s="55"/>
      <c r="E354" s="55"/>
      <c r="F354" s="55"/>
      <c r="G354" s="55"/>
      <c r="H354" s="55"/>
      <c r="I354" s="55"/>
      <c r="J354" s="55"/>
      <c r="K354" s="55"/>
      <c r="L354" s="39"/>
      <c r="M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</row>
  </sheetData>
  <sheetProtection password="CCA7" sheet="1" objects="1" scenarios="1" formatColumns="0" formatRows="0" autoFilter="0"/>
  <autoFilter ref="C127:K353"/>
  <mergeCells count="9">
    <mergeCell ref="E86:H86"/>
    <mergeCell ref="E118:H118"/>
    <mergeCell ref="E120:H120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9"/>
  <sheetViews>
    <sheetView showGridLines="0" topLeftCell="A77" workbookViewId="0">
      <selection activeCell="L155" sqref="L15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100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93</v>
      </c>
    </row>
    <row r="4" spans="1:46" s="1" customFormat="1" ht="24.9" customHeight="1">
      <c r="B4" s="19"/>
      <c r="D4" s="110" t="s">
        <v>101</v>
      </c>
      <c r="L4" s="19"/>
      <c r="M4" s="111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34" t="str">
        <f>'Rekapitulace stavby'!K6</f>
        <v>BŘECLAV – Charvátská Nová Ves, lokalita ul. Palackého, dopravní a technická infrastruktura</v>
      </c>
      <c r="F7" s="335"/>
      <c r="G7" s="335"/>
      <c r="H7" s="335"/>
      <c r="L7" s="19"/>
    </row>
    <row r="8" spans="1:46" s="2" customFormat="1" ht="12" customHeight="1">
      <c r="A8" s="34"/>
      <c r="B8" s="39"/>
      <c r="C8" s="34"/>
      <c r="D8" s="112" t="s">
        <v>102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36" t="s">
        <v>745</v>
      </c>
      <c r="F9" s="337"/>
      <c r="G9" s="337"/>
      <c r="H9" s="33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19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13" t="s">
        <v>23</v>
      </c>
      <c r="G12" s="34"/>
      <c r="H12" s="34"/>
      <c r="I12" s="112" t="s">
        <v>24</v>
      </c>
      <c r="J12" s="114" t="str">
        <f>'Rekapitulace stavby'!AN8</f>
        <v>16. 5. 2023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30</v>
      </c>
      <c r="E14" s="34"/>
      <c r="F14" s="34"/>
      <c r="G14" s="34"/>
      <c r="H14" s="34"/>
      <c r="I14" s="112" t="s">
        <v>31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32</v>
      </c>
      <c r="F15" s="34"/>
      <c r="G15" s="34"/>
      <c r="H15" s="34"/>
      <c r="I15" s="112" t="s">
        <v>33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34</v>
      </c>
      <c r="E17" s="34"/>
      <c r="F17" s="34"/>
      <c r="G17" s="34"/>
      <c r="H17" s="34"/>
      <c r="I17" s="112" t="s">
        <v>31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38" t="str">
        <f>'Rekapitulace stavby'!E14</f>
        <v>Vyplň údaj</v>
      </c>
      <c r="F18" s="339"/>
      <c r="G18" s="339"/>
      <c r="H18" s="339"/>
      <c r="I18" s="112" t="s">
        <v>33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36</v>
      </c>
      <c r="E20" s="34"/>
      <c r="F20" s="34"/>
      <c r="G20" s="34"/>
      <c r="H20" s="34"/>
      <c r="I20" s="112" t="s">
        <v>31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37</v>
      </c>
      <c r="F21" s="34"/>
      <c r="G21" s="34"/>
      <c r="H21" s="34"/>
      <c r="I21" s="112" t="s">
        <v>33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39</v>
      </c>
      <c r="E23" s="34"/>
      <c r="F23" s="34"/>
      <c r="G23" s="34"/>
      <c r="H23" s="34"/>
      <c r="I23" s="112" t="s">
        <v>31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40</v>
      </c>
      <c r="F24" s="34"/>
      <c r="G24" s="34"/>
      <c r="H24" s="34"/>
      <c r="I24" s="112" t="s">
        <v>33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41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7"/>
      <c r="B27" s="118"/>
      <c r="C27" s="117"/>
      <c r="D27" s="117"/>
      <c r="E27" s="340" t="s">
        <v>1</v>
      </c>
      <c r="F27" s="340"/>
      <c r="G27" s="340"/>
      <c r="H27" s="340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0"/>
      <c r="E29" s="120"/>
      <c r="F29" s="120"/>
      <c r="G29" s="120"/>
      <c r="H29" s="120"/>
      <c r="I29" s="120"/>
      <c r="J29" s="120"/>
      <c r="K29" s="120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1" t="s">
        <v>42</v>
      </c>
      <c r="E30" s="34"/>
      <c r="F30" s="34"/>
      <c r="G30" s="34"/>
      <c r="H30" s="34"/>
      <c r="I30" s="34"/>
      <c r="J30" s="12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0"/>
      <c r="E31" s="120"/>
      <c r="F31" s="120"/>
      <c r="G31" s="120"/>
      <c r="H31" s="120"/>
      <c r="I31" s="120"/>
      <c r="J31" s="120"/>
      <c r="K31" s="120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3" t="s">
        <v>44</v>
      </c>
      <c r="G32" s="34"/>
      <c r="H32" s="34"/>
      <c r="I32" s="123" t="s">
        <v>43</v>
      </c>
      <c r="J32" s="123" t="s">
        <v>45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4" t="s">
        <v>46</v>
      </c>
      <c r="E33" s="112" t="s">
        <v>47</v>
      </c>
      <c r="F33" s="125">
        <f>ROUND((SUM(BE118:BE148)),  2)</f>
        <v>0</v>
      </c>
      <c r="G33" s="34"/>
      <c r="H33" s="34"/>
      <c r="I33" s="126">
        <v>0.21</v>
      </c>
      <c r="J33" s="125">
        <f>ROUND(((SUM(BE118:BE148))*I33),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2" t="s">
        <v>48</v>
      </c>
      <c r="F34" s="125">
        <f>ROUND((SUM(BF118:BF148)),  2)</f>
        <v>0</v>
      </c>
      <c r="G34" s="34"/>
      <c r="H34" s="34"/>
      <c r="I34" s="126">
        <v>0.15</v>
      </c>
      <c r="J34" s="125">
        <f>ROUND(((SUM(BF118:BF148))*I34),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2" t="s">
        <v>49</v>
      </c>
      <c r="F35" s="125">
        <f>ROUND((SUM(BG118:BG148)),  2)</f>
        <v>0</v>
      </c>
      <c r="G35" s="34"/>
      <c r="H35" s="34"/>
      <c r="I35" s="126">
        <v>0.21</v>
      </c>
      <c r="J35" s="125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2" t="s">
        <v>50</v>
      </c>
      <c r="F36" s="125">
        <f>ROUND((SUM(BH118:BH148)),  2)</f>
        <v>0</v>
      </c>
      <c r="G36" s="34"/>
      <c r="H36" s="34"/>
      <c r="I36" s="126">
        <v>0.15</v>
      </c>
      <c r="J36" s="125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2" t="s">
        <v>51</v>
      </c>
      <c r="F37" s="125">
        <f>ROUND((SUM(BI118:BI148)),  2)</f>
        <v>0</v>
      </c>
      <c r="G37" s="34"/>
      <c r="H37" s="34"/>
      <c r="I37" s="126">
        <v>0</v>
      </c>
      <c r="J37" s="125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1"/>
      <c r="D50" s="134" t="s">
        <v>55</v>
      </c>
      <c r="E50" s="135"/>
      <c r="F50" s="135"/>
      <c r="G50" s="134" t="s">
        <v>56</v>
      </c>
      <c r="H50" s="135"/>
      <c r="I50" s="135"/>
      <c r="J50" s="135"/>
      <c r="K50" s="135"/>
      <c r="L50" s="5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3.2">
      <c r="A61" s="34"/>
      <c r="B61" s="39"/>
      <c r="C61" s="34"/>
      <c r="D61" s="136" t="s">
        <v>57</v>
      </c>
      <c r="E61" s="137"/>
      <c r="F61" s="138" t="s">
        <v>58</v>
      </c>
      <c r="G61" s="136" t="s">
        <v>57</v>
      </c>
      <c r="H61" s="137"/>
      <c r="I61" s="137"/>
      <c r="J61" s="139" t="s">
        <v>58</v>
      </c>
      <c r="K61" s="1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3.2">
      <c r="A65" s="34"/>
      <c r="B65" s="39"/>
      <c r="C65" s="34"/>
      <c r="D65" s="134" t="s">
        <v>59</v>
      </c>
      <c r="E65" s="140"/>
      <c r="F65" s="140"/>
      <c r="G65" s="134" t="s">
        <v>60</v>
      </c>
      <c r="H65" s="140"/>
      <c r="I65" s="140"/>
      <c r="J65" s="140"/>
      <c r="K65" s="140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3.2">
      <c r="A76" s="34"/>
      <c r="B76" s="39"/>
      <c r="C76" s="34"/>
      <c r="D76" s="136" t="s">
        <v>57</v>
      </c>
      <c r="E76" s="137"/>
      <c r="F76" s="138" t="s">
        <v>58</v>
      </c>
      <c r="G76" s="136" t="s">
        <v>57</v>
      </c>
      <c r="H76" s="137"/>
      <c r="I76" s="137"/>
      <c r="J76" s="139" t="s">
        <v>58</v>
      </c>
      <c r="K76" s="1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2" t="s">
        <v>106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32" t="str">
        <f>E7</f>
        <v>BŘECLAV – Charvátská Nová Ves, lokalita ul. Palackého, dopravní a technická infrastruktura</v>
      </c>
      <c r="F85" s="333"/>
      <c r="G85" s="333"/>
      <c r="H85" s="33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8" t="s">
        <v>102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1" t="str">
        <f>E9</f>
        <v>VRN - Vedlejší rozpočtové náklady</v>
      </c>
      <c r="F87" s="331"/>
      <c r="G87" s="331"/>
      <c r="H87" s="33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8" t="s">
        <v>22</v>
      </c>
      <c r="D89" s="36"/>
      <c r="E89" s="36"/>
      <c r="F89" s="26" t="str">
        <f>F12</f>
        <v>Břeclav</v>
      </c>
      <c r="G89" s="36"/>
      <c r="H89" s="36"/>
      <c r="I89" s="28" t="s">
        <v>24</v>
      </c>
      <c r="J89" s="66" t="str">
        <f>IF(J12="","",J12)</f>
        <v>16. 5. 2023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40.200000000000003" customHeight="1">
      <c r="A91" s="34"/>
      <c r="B91" s="35"/>
      <c r="C91" s="28" t="s">
        <v>30</v>
      </c>
      <c r="D91" s="36"/>
      <c r="E91" s="36"/>
      <c r="F91" s="26" t="str">
        <f>E15</f>
        <v>Město Břeclav</v>
      </c>
      <c r="G91" s="36"/>
      <c r="H91" s="36"/>
      <c r="I91" s="28" t="s">
        <v>36</v>
      </c>
      <c r="J91" s="32" t="str">
        <f>E21</f>
        <v xml:space="preserve">Projekce inženýrských sítí s.r.o.- Jiří Třináctý,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40.200000000000003" customHeight="1">
      <c r="A92" s="34"/>
      <c r="B92" s="35"/>
      <c r="C92" s="28" t="s">
        <v>34</v>
      </c>
      <c r="D92" s="36"/>
      <c r="E92" s="36"/>
      <c r="F92" s="26" t="str">
        <f>IF(E18="","",E18)</f>
        <v>Vyplň údaj</v>
      </c>
      <c r="G92" s="36"/>
      <c r="H92" s="36"/>
      <c r="I92" s="28" t="s">
        <v>39</v>
      </c>
      <c r="J92" s="32" t="str">
        <f>E24</f>
        <v>Projekce inženýrských sítí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5" t="s">
        <v>107</v>
      </c>
      <c r="D94" s="146"/>
      <c r="E94" s="146"/>
      <c r="F94" s="146"/>
      <c r="G94" s="146"/>
      <c r="H94" s="146"/>
      <c r="I94" s="146"/>
      <c r="J94" s="147" t="s">
        <v>108</v>
      </c>
      <c r="K94" s="14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5" customHeight="1">
      <c r="A96" s="34"/>
      <c r="B96" s="35"/>
      <c r="C96" s="148" t="s">
        <v>109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6" t="s">
        <v>110</v>
      </c>
    </row>
    <row r="97" spans="1:31" s="9" customFormat="1" ht="24.9" customHeight="1">
      <c r="B97" s="149"/>
      <c r="C97" s="150"/>
      <c r="D97" s="151" t="s">
        <v>745</v>
      </c>
      <c r="E97" s="152"/>
      <c r="F97" s="152"/>
      <c r="G97" s="152"/>
      <c r="H97" s="152"/>
      <c r="I97" s="152"/>
      <c r="J97" s="153">
        <f>J119</f>
        <v>0</v>
      </c>
      <c r="K97" s="150"/>
      <c r="L97" s="154"/>
    </row>
    <row r="98" spans="1:31" s="10" customFormat="1" ht="19.95" customHeight="1">
      <c r="B98" s="155"/>
      <c r="C98" s="156"/>
      <c r="D98" s="157" t="s">
        <v>746</v>
      </c>
      <c r="E98" s="158"/>
      <c r="F98" s="158"/>
      <c r="G98" s="158"/>
      <c r="H98" s="158"/>
      <c r="I98" s="158"/>
      <c r="J98" s="159">
        <f>J120</f>
        <v>0</v>
      </c>
      <c r="K98" s="156"/>
      <c r="L98" s="160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" customHeight="1">
      <c r="A105" s="34"/>
      <c r="B105" s="35"/>
      <c r="C105" s="22" t="s">
        <v>124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32" t="str">
        <f>E7</f>
        <v>BŘECLAV – Charvátská Nová Ves, lokalita ul. Palackého, dopravní a technická infrastruktura</v>
      </c>
      <c r="F108" s="333"/>
      <c r="G108" s="333"/>
      <c r="H108" s="333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8" t="s">
        <v>102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1" t="str">
        <f>E9</f>
        <v>VRN - Vedlejší rozpočtové náklady</v>
      </c>
      <c r="F110" s="331"/>
      <c r="G110" s="331"/>
      <c r="H110" s="33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8" t="s">
        <v>22</v>
      </c>
      <c r="D112" s="36"/>
      <c r="E112" s="36"/>
      <c r="F112" s="26" t="str">
        <f>F12</f>
        <v>Břeclav</v>
      </c>
      <c r="G112" s="36"/>
      <c r="H112" s="36"/>
      <c r="I112" s="28" t="s">
        <v>24</v>
      </c>
      <c r="J112" s="66" t="str">
        <f>IF(J12="","",J12)</f>
        <v>16. 5. 2023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40.200000000000003" customHeight="1">
      <c r="A114" s="34"/>
      <c r="B114" s="35"/>
      <c r="C114" s="28" t="s">
        <v>30</v>
      </c>
      <c r="D114" s="36"/>
      <c r="E114" s="36"/>
      <c r="F114" s="26" t="str">
        <f>E15</f>
        <v>Město Břeclav</v>
      </c>
      <c r="G114" s="36"/>
      <c r="H114" s="36"/>
      <c r="I114" s="28" t="s">
        <v>36</v>
      </c>
      <c r="J114" s="32" t="str">
        <f>E21</f>
        <v xml:space="preserve">Projekce inženýrských sítí s.r.o.- Jiří Třináctý,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40.200000000000003" customHeight="1">
      <c r="A115" s="34"/>
      <c r="B115" s="35"/>
      <c r="C115" s="28" t="s">
        <v>34</v>
      </c>
      <c r="D115" s="36"/>
      <c r="E115" s="36"/>
      <c r="F115" s="26" t="str">
        <f>IF(E18="","",E18)</f>
        <v>Vyplň údaj</v>
      </c>
      <c r="G115" s="36"/>
      <c r="H115" s="36"/>
      <c r="I115" s="28" t="s">
        <v>39</v>
      </c>
      <c r="J115" s="32" t="str">
        <f>E24</f>
        <v>Projekce inženýrských sítí s.r.o.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61"/>
      <c r="B117" s="162"/>
      <c r="C117" s="163" t="s">
        <v>125</v>
      </c>
      <c r="D117" s="164" t="s">
        <v>67</v>
      </c>
      <c r="E117" s="164" t="s">
        <v>63</v>
      </c>
      <c r="F117" s="164" t="s">
        <v>64</v>
      </c>
      <c r="G117" s="164" t="s">
        <v>126</v>
      </c>
      <c r="H117" s="164" t="s">
        <v>127</v>
      </c>
      <c r="I117" s="164" t="s">
        <v>128</v>
      </c>
      <c r="J117" s="164" t="s">
        <v>108</v>
      </c>
      <c r="K117" s="165" t="s">
        <v>129</v>
      </c>
      <c r="L117" s="166"/>
      <c r="M117" s="75" t="s">
        <v>1</v>
      </c>
      <c r="N117" s="76" t="s">
        <v>46</v>
      </c>
      <c r="O117" s="76" t="s">
        <v>130</v>
      </c>
      <c r="P117" s="76" t="s">
        <v>131</v>
      </c>
      <c r="Q117" s="76" t="s">
        <v>132</v>
      </c>
      <c r="R117" s="76" t="s">
        <v>133</v>
      </c>
      <c r="S117" s="76" t="s">
        <v>134</v>
      </c>
      <c r="T117" s="77" t="s">
        <v>135</v>
      </c>
      <c r="U117" s="161"/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/>
    </row>
    <row r="118" spans="1:65" s="2" customFormat="1" ht="22.95" customHeight="1">
      <c r="A118" s="34"/>
      <c r="B118" s="35"/>
      <c r="C118" s="82" t="s">
        <v>136</v>
      </c>
      <c r="D118" s="36"/>
      <c r="E118" s="36"/>
      <c r="F118" s="36"/>
      <c r="G118" s="36"/>
      <c r="H118" s="36"/>
      <c r="I118" s="36"/>
      <c r="J118" s="167">
        <f>BK118</f>
        <v>0</v>
      </c>
      <c r="K118" s="36"/>
      <c r="L118" s="39"/>
      <c r="M118" s="78"/>
      <c r="N118" s="168"/>
      <c r="O118" s="79"/>
      <c r="P118" s="169">
        <f>P119</f>
        <v>0</v>
      </c>
      <c r="Q118" s="79"/>
      <c r="R118" s="169">
        <f>R119</f>
        <v>0</v>
      </c>
      <c r="S118" s="79"/>
      <c r="T118" s="170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81</v>
      </c>
      <c r="AU118" s="16" t="s">
        <v>110</v>
      </c>
      <c r="BK118" s="171">
        <f>BK119</f>
        <v>0</v>
      </c>
    </row>
    <row r="119" spans="1:65" s="12" customFormat="1" ht="25.95" customHeight="1">
      <c r="B119" s="172"/>
      <c r="C119" s="173"/>
      <c r="D119" s="174" t="s">
        <v>81</v>
      </c>
      <c r="E119" s="175" t="s">
        <v>98</v>
      </c>
      <c r="F119" s="175" t="s">
        <v>99</v>
      </c>
      <c r="G119" s="173"/>
      <c r="H119" s="173"/>
      <c r="I119" s="176"/>
      <c r="J119" s="177">
        <f>BK119</f>
        <v>0</v>
      </c>
      <c r="K119" s="173"/>
      <c r="L119" s="178"/>
      <c r="M119" s="179"/>
      <c r="N119" s="180"/>
      <c r="O119" s="180"/>
      <c r="P119" s="181">
        <f>P120</f>
        <v>0</v>
      </c>
      <c r="Q119" s="180"/>
      <c r="R119" s="181">
        <f>R120</f>
        <v>0</v>
      </c>
      <c r="S119" s="180"/>
      <c r="T119" s="182">
        <f>T120</f>
        <v>0</v>
      </c>
      <c r="AR119" s="183" t="s">
        <v>165</v>
      </c>
      <c r="AT119" s="184" t="s">
        <v>81</v>
      </c>
      <c r="AU119" s="184" t="s">
        <v>82</v>
      </c>
      <c r="AY119" s="183" t="s">
        <v>139</v>
      </c>
      <c r="BK119" s="185">
        <f>BK120</f>
        <v>0</v>
      </c>
    </row>
    <row r="120" spans="1:65" s="12" customFormat="1" ht="22.95" customHeight="1">
      <c r="B120" s="172"/>
      <c r="C120" s="173"/>
      <c r="D120" s="174" t="s">
        <v>81</v>
      </c>
      <c r="E120" s="186" t="s">
        <v>82</v>
      </c>
      <c r="F120" s="186" t="s">
        <v>99</v>
      </c>
      <c r="G120" s="173"/>
      <c r="H120" s="173"/>
      <c r="I120" s="176"/>
      <c r="J120" s="187">
        <f>BK120</f>
        <v>0</v>
      </c>
      <c r="K120" s="173"/>
      <c r="L120" s="178"/>
      <c r="M120" s="179"/>
      <c r="N120" s="180"/>
      <c r="O120" s="180"/>
      <c r="P120" s="181">
        <f>SUM(P121:P148)</f>
        <v>0</v>
      </c>
      <c r="Q120" s="180"/>
      <c r="R120" s="181">
        <f>SUM(R121:R148)</f>
        <v>0</v>
      </c>
      <c r="S120" s="180"/>
      <c r="T120" s="182">
        <f>SUM(T121:T148)</f>
        <v>0</v>
      </c>
      <c r="AR120" s="183" t="s">
        <v>165</v>
      </c>
      <c r="AT120" s="184" t="s">
        <v>81</v>
      </c>
      <c r="AU120" s="184" t="s">
        <v>90</v>
      </c>
      <c r="AY120" s="183" t="s">
        <v>139</v>
      </c>
      <c r="BK120" s="185">
        <f>SUM(BK121:BK148)</f>
        <v>0</v>
      </c>
    </row>
    <row r="121" spans="1:65" s="2" customFormat="1" ht="24.15" customHeight="1">
      <c r="A121" s="34"/>
      <c r="B121" s="35"/>
      <c r="C121" s="188" t="s">
        <v>90</v>
      </c>
      <c r="D121" s="188" t="s">
        <v>141</v>
      </c>
      <c r="E121" s="189" t="s">
        <v>747</v>
      </c>
      <c r="F121" s="190" t="s">
        <v>748</v>
      </c>
      <c r="G121" s="191" t="s">
        <v>749</v>
      </c>
      <c r="H121" s="192">
        <v>2</v>
      </c>
      <c r="I121" s="193"/>
      <c r="J121" s="194">
        <f>ROUND(I121*H121,2)</f>
        <v>0</v>
      </c>
      <c r="K121" s="190" t="s">
        <v>800</v>
      </c>
      <c r="L121" s="39"/>
      <c r="M121" s="195" t="s">
        <v>1</v>
      </c>
      <c r="N121" s="196" t="s">
        <v>47</v>
      </c>
      <c r="O121" s="71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9" t="s">
        <v>750</v>
      </c>
      <c r="AT121" s="199" t="s">
        <v>141</v>
      </c>
      <c r="AU121" s="199" t="s">
        <v>93</v>
      </c>
      <c r="AY121" s="16" t="s">
        <v>139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6" t="s">
        <v>90</v>
      </c>
      <c r="BK121" s="200">
        <f>ROUND(I121*H121,2)</f>
        <v>0</v>
      </c>
      <c r="BL121" s="16" t="s">
        <v>750</v>
      </c>
      <c r="BM121" s="199" t="s">
        <v>751</v>
      </c>
    </row>
    <row r="122" spans="1:65" s="13" customFormat="1">
      <c r="B122" s="201"/>
      <c r="C122" s="202"/>
      <c r="D122" s="203" t="s">
        <v>148</v>
      </c>
      <c r="E122" s="204" t="s">
        <v>1</v>
      </c>
      <c r="F122" s="205" t="s">
        <v>752</v>
      </c>
      <c r="G122" s="202"/>
      <c r="H122" s="206">
        <v>2</v>
      </c>
      <c r="I122" s="207"/>
      <c r="J122" s="202"/>
      <c r="K122" s="202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148</v>
      </c>
      <c r="AU122" s="212" t="s">
        <v>93</v>
      </c>
      <c r="AV122" s="13" t="s">
        <v>93</v>
      </c>
      <c r="AW122" s="13" t="s">
        <v>38</v>
      </c>
      <c r="AX122" s="13" t="s">
        <v>90</v>
      </c>
      <c r="AY122" s="212" t="s">
        <v>139</v>
      </c>
    </row>
    <row r="123" spans="1:65" s="2" customFormat="1" ht="24.15" customHeight="1">
      <c r="A123" s="34"/>
      <c r="B123" s="35"/>
      <c r="C123" s="188" t="s">
        <v>93</v>
      </c>
      <c r="D123" s="188" t="s">
        <v>141</v>
      </c>
      <c r="E123" s="189" t="s">
        <v>753</v>
      </c>
      <c r="F123" s="190" t="s">
        <v>754</v>
      </c>
      <c r="G123" s="191" t="s">
        <v>749</v>
      </c>
      <c r="H123" s="192">
        <v>2</v>
      </c>
      <c r="I123" s="193"/>
      <c r="J123" s="194">
        <f>ROUND(I123*H123,2)</f>
        <v>0</v>
      </c>
      <c r="K123" s="190" t="s">
        <v>800</v>
      </c>
      <c r="L123" s="39"/>
      <c r="M123" s="195" t="s">
        <v>1</v>
      </c>
      <c r="N123" s="196" t="s">
        <v>47</v>
      </c>
      <c r="O123" s="71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750</v>
      </c>
      <c r="AT123" s="199" t="s">
        <v>141</v>
      </c>
      <c r="AU123" s="199" t="s">
        <v>93</v>
      </c>
      <c r="AY123" s="16" t="s">
        <v>139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6" t="s">
        <v>90</v>
      </c>
      <c r="BK123" s="200">
        <f>ROUND(I123*H123,2)</f>
        <v>0</v>
      </c>
      <c r="BL123" s="16" t="s">
        <v>750</v>
      </c>
      <c r="BM123" s="199" t="s">
        <v>755</v>
      </c>
    </row>
    <row r="124" spans="1:65" s="13" customFormat="1">
      <c r="B124" s="201"/>
      <c r="C124" s="202"/>
      <c r="D124" s="203" t="s">
        <v>148</v>
      </c>
      <c r="E124" s="204" t="s">
        <v>1</v>
      </c>
      <c r="F124" s="205" t="s">
        <v>752</v>
      </c>
      <c r="G124" s="202"/>
      <c r="H124" s="206">
        <v>2</v>
      </c>
      <c r="I124" s="207"/>
      <c r="J124" s="202"/>
      <c r="K124" s="202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148</v>
      </c>
      <c r="AU124" s="212" t="s">
        <v>93</v>
      </c>
      <c r="AV124" s="13" t="s">
        <v>93</v>
      </c>
      <c r="AW124" s="13" t="s">
        <v>38</v>
      </c>
      <c r="AX124" s="13" t="s">
        <v>90</v>
      </c>
      <c r="AY124" s="212" t="s">
        <v>139</v>
      </c>
    </row>
    <row r="125" spans="1:65" s="2" customFormat="1" ht="16.5" customHeight="1">
      <c r="A125" s="34"/>
      <c r="B125" s="35"/>
      <c r="C125" s="188" t="s">
        <v>154</v>
      </c>
      <c r="D125" s="188" t="s">
        <v>141</v>
      </c>
      <c r="E125" s="189" t="s">
        <v>756</v>
      </c>
      <c r="F125" s="190" t="s">
        <v>757</v>
      </c>
      <c r="G125" s="191" t="s">
        <v>157</v>
      </c>
      <c r="H125" s="192">
        <v>16</v>
      </c>
      <c r="I125" s="193"/>
      <c r="J125" s="194">
        <f>ROUND(I125*H125,2)</f>
        <v>0</v>
      </c>
      <c r="K125" s="190" t="s">
        <v>800</v>
      </c>
      <c r="L125" s="39"/>
      <c r="M125" s="195" t="s">
        <v>1</v>
      </c>
      <c r="N125" s="196" t="s">
        <v>47</v>
      </c>
      <c r="O125" s="71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750</v>
      </c>
      <c r="AT125" s="199" t="s">
        <v>141</v>
      </c>
      <c r="AU125" s="199" t="s">
        <v>93</v>
      </c>
      <c r="AY125" s="16" t="s">
        <v>139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6" t="s">
        <v>90</v>
      </c>
      <c r="BK125" s="200">
        <f>ROUND(I125*H125,2)</f>
        <v>0</v>
      </c>
      <c r="BL125" s="16" t="s">
        <v>750</v>
      </c>
      <c r="BM125" s="199" t="s">
        <v>758</v>
      </c>
    </row>
    <row r="126" spans="1:65" s="13" customFormat="1">
      <c r="B126" s="201"/>
      <c r="C126" s="202"/>
      <c r="D126" s="203" t="s">
        <v>148</v>
      </c>
      <c r="E126" s="204" t="s">
        <v>1</v>
      </c>
      <c r="F126" s="205" t="s">
        <v>759</v>
      </c>
      <c r="G126" s="202"/>
      <c r="H126" s="206">
        <v>16</v>
      </c>
      <c r="I126" s="207"/>
      <c r="J126" s="202"/>
      <c r="K126" s="202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148</v>
      </c>
      <c r="AU126" s="212" t="s">
        <v>93</v>
      </c>
      <c r="AV126" s="13" t="s">
        <v>93</v>
      </c>
      <c r="AW126" s="13" t="s">
        <v>38</v>
      </c>
      <c r="AX126" s="13" t="s">
        <v>90</v>
      </c>
      <c r="AY126" s="212" t="s">
        <v>139</v>
      </c>
    </row>
    <row r="127" spans="1:65" s="2" customFormat="1" ht="24.15" customHeight="1">
      <c r="A127" s="34"/>
      <c r="B127" s="35"/>
      <c r="C127" s="188" t="s">
        <v>146</v>
      </c>
      <c r="D127" s="188" t="s">
        <v>141</v>
      </c>
      <c r="E127" s="189" t="s">
        <v>760</v>
      </c>
      <c r="F127" s="190" t="s">
        <v>761</v>
      </c>
      <c r="G127" s="191" t="s">
        <v>749</v>
      </c>
      <c r="H127" s="192">
        <v>1</v>
      </c>
      <c r="I127" s="193"/>
      <c r="J127" s="194">
        <f>ROUND(I127*H127,2)</f>
        <v>0</v>
      </c>
      <c r="K127" s="190" t="s">
        <v>800</v>
      </c>
      <c r="L127" s="39"/>
      <c r="M127" s="195" t="s">
        <v>1</v>
      </c>
      <c r="N127" s="196" t="s">
        <v>47</v>
      </c>
      <c r="O127" s="71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750</v>
      </c>
      <c r="AT127" s="199" t="s">
        <v>141</v>
      </c>
      <c r="AU127" s="199" t="s">
        <v>93</v>
      </c>
      <c r="AY127" s="16" t="s">
        <v>139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6" t="s">
        <v>90</v>
      </c>
      <c r="BK127" s="200">
        <f>ROUND(I127*H127,2)</f>
        <v>0</v>
      </c>
      <c r="BL127" s="16" t="s">
        <v>750</v>
      </c>
      <c r="BM127" s="199" t="s">
        <v>762</v>
      </c>
    </row>
    <row r="128" spans="1:65" s="13" customFormat="1">
      <c r="B128" s="201"/>
      <c r="C128" s="202"/>
      <c r="D128" s="203" t="s">
        <v>148</v>
      </c>
      <c r="E128" s="204" t="s">
        <v>1</v>
      </c>
      <c r="F128" s="205" t="s">
        <v>90</v>
      </c>
      <c r="G128" s="202"/>
      <c r="H128" s="206">
        <v>1</v>
      </c>
      <c r="I128" s="207"/>
      <c r="J128" s="202"/>
      <c r="K128" s="202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148</v>
      </c>
      <c r="AU128" s="212" t="s">
        <v>93</v>
      </c>
      <c r="AV128" s="13" t="s">
        <v>93</v>
      </c>
      <c r="AW128" s="13" t="s">
        <v>38</v>
      </c>
      <c r="AX128" s="13" t="s">
        <v>90</v>
      </c>
      <c r="AY128" s="212" t="s">
        <v>139</v>
      </c>
    </row>
    <row r="129" spans="1:65" s="2" customFormat="1" ht="24.15" customHeight="1">
      <c r="A129" s="34"/>
      <c r="B129" s="35"/>
      <c r="C129" s="188" t="s">
        <v>165</v>
      </c>
      <c r="D129" s="188" t="s">
        <v>141</v>
      </c>
      <c r="E129" s="189" t="s">
        <v>763</v>
      </c>
      <c r="F129" s="190" t="s">
        <v>764</v>
      </c>
      <c r="G129" s="191" t="s">
        <v>749</v>
      </c>
      <c r="H129" s="192">
        <v>1</v>
      </c>
      <c r="I129" s="193"/>
      <c r="J129" s="194">
        <f>ROUND(I129*H129,2)</f>
        <v>0</v>
      </c>
      <c r="K129" s="190" t="s">
        <v>800</v>
      </c>
      <c r="L129" s="39"/>
      <c r="M129" s="195" t="s">
        <v>1</v>
      </c>
      <c r="N129" s="196" t="s">
        <v>47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750</v>
      </c>
      <c r="AT129" s="199" t="s">
        <v>141</v>
      </c>
      <c r="AU129" s="199" t="s">
        <v>93</v>
      </c>
      <c r="AY129" s="16" t="s">
        <v>139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6" t="s">
        <v>90</v>
      </c>
      <c r="BK129" s="200">
        <f>ROUND(I129*H129,2)</f>
        <v>0</v>
      </c>
      <c r="BL129" s="16" t="s">
        <v>750</v>
      </c>
      <c r="BM129" s="199" t="s">
        <v>765</v>
      </c>
    </row>
    <row r="130" spans="1:65" s="13" customFormat="1">
      <c r="B130" s="201"/>
      <c r="C130" s="202"/>
      <c r="D130" s="203" t="s">
        <v>148</v>
      </c>
      <c r="E130" s="204" t="s">
        <v>1</v>
      </c>
      <c r="F130" s="205" t="s">
        <v>90</v>
      </c>
      <c r="G130" s="202"/>
      <c r="H130" s="206">
        <v>1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148</v>
      </c>
      <c r="AU130" s="212" t="s">
        <v>93</v>
      </c>
      <c r="AV130" s="13" t="s">
        <v>93</v>
      </c>
      <c r="AW130" s="13" t="s">
        <v>38</v>
      </c>
      <c r="AX130" s="13" t="s">
        <v>90</v>
      </c>
      <c r="AY130" s="212" t="s">
        <v>139</v>
      </c>
    </row>
    <row r="131" spans="1:65" s="2" customFormat="1" ht="24.15" customHeight="1">
      <c r="A131" s="34"/>
      <c r="B131" s="35"/>
      <c r="C131" s="188" t="s">
        <v>171</v>
      </c>
      <c r="D131" s="188" t="s">
        <v>141</v>
      </c>
      <c r="E131" s="189" t="s">
        <v>766</v>
      </c>
      <c r="F131" s="190" t="s">
        <v>767</v>
      </c>
      <c r="G131" s="191" t="s">
        <v>749</v>
      </c>
      <c r="H131" s="192">
        <v>1</v>
      </c>
      <c r="I131" s="193"/>
      <c r="J131" s="194">
        <f>ROUND(I131*H131,2)</f>
        <v>0</v>
      </c>
      <c r="K131" s="190" t="s">
        <v>800</v>
      </c>
      <c r="L131" s="39"/>
      <c r="M131" s="195" t="s">
        <v>1</v>
      </c>
      <c r="N131" s="196" t="s">
        <v>47</v>
      </c>
      <c r="O131" s="71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750</v>
      </c>
      <c r="AT131" s="199" t="s">
        <v>141</v>
      </c>
      <c r="AU131" s="199" t="s">
        <v>93</v>
      </c>
      <c r="AY131" s="16" t="s">
        <v>139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6" t="s">
        <v>90</v>
      </c>
      <c r="BK131" s="200">
        <f>ROUND(I131*H131,2)</f>
        <v>0</v>
      </c>
      <c r="BL131" s="16" t="s">
        <v>750</v>
      </c>
      <c r="BM131" s="199" t="s">
        <v>768</v>
      </c>
    </row>
    <row r="132" spans="1:65" s="13" customFormat="1">
      <c r="B132" s="201"/>
      <c r="C132" s="202"/>
      <c r="D132" s="203" t="s">
        <v>148</v>
      </c>
      <c r="E132" s="204" t="s">
        <v>1</v>
      </c>
      <c r="F132" s="205" t="s">
        <v>90</v>
      </c>
      <c r="G132" s="202"/>
      <c r="H132" s="206">
        <v>1</v>
      </c>
      <c r="I132" s="207"/>
      <c r="J132" s="202"/>
      <c r="K132" s="202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148</v>
      </c>
      <c r="AU132" s="212" t="s">
        <v>93</v>
      </c>
      <c r="AV132" s="13" t="s">
        <v>93</v>
      </c>
      <c r="AW132" s="13" t="s">
        <v>38</v>
      </c>
      <c r="AX132" s="13" t="s">
        <v>90</v>
      </c>
      <c r="AY132" s="212" t="s">
        <v>139</v>
      </c>
    </row>
    <row r="133" spans="1:65" s="2" customFormat="1" ht="24.15" customHeight="1">
      <c r="A133" s="34"/>
      <c r="B133" s="35"/>
      <c r="C133" s="188" t="s">
        <v>179</v>
      </c>
      <c r="D133" s="188" t="s">
        <v>141</v>
      </c>
      <c r="E133" s="189" t="s">
        <v>769</v>
      </c>
      <c r="F133" s="190" t="s">
        <v>770</v>
      </c>
      <c r="G133" s="191" t="s">
        <v>749</v>
      </c>
      <c r="H133" s="192">
        <v>1</v>
      </c>
      <c r="I133" s="193"/>
      <c r="J133" s="194">
        <f>ROUND(I133*H133,2)</f>
        <v>0</v>
      </c>
      <c r="K133" s="190" t="s">
        <v>800</v>
      </c>
      <c r="L133" s="39"/>
      <c r="M133" s="195" t="s">
        <v>1</v>
      </c>
      <c r="N133" s="196" t="s">
        <v>47</v>
      </c>
      <c r="O133" s="71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750</v>
      </c>
      <c r="AT133" s="199" t="s">
        <v>141</v>
      </c>
      <c r="AU133" s="199" t="s">
        <v>93</v>
      </c>
      <c r="AY133" s="16" t="s">
        <v>139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6" t="s">
        <v>90</v>
      </c>
      <c r="BK133" s="200">
        <f>ROUND(I133*H133,2)</f>
        <v>0</v>
      </c>
      <c r="BL133" s="16" t="s">
        <v>750</v>
      </c>
      <c r="BM133" s="199" t="s">
        <v>771</v>
      </c>
    </row>
    <row r="134" spans="1:65" s="13" customFormat="1">
      <c r="B134" s="201"/>
      <c r="C134" s="202"/>
      <c r="D134" s="203" t="s">
        <v>148</v>
      </c>
      <c r="E134" s="204" t="s">
        <v>1</v>
      </c>
      <c r="F134" s="205" t="s">
        <v>90</v>
      </c>
      <c r="G134" s="202"/>
      <c r="H134" s="206">
        <v>1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148</v>
      </c>
      <c r="AU134" s="212" t="s">
        <v>93</v>
      </c>
      <c r="AV134" s="13" t="s">
        <v>93</v>
      </c>
      <c r="AW134" s="13" t="s">
        <v>38</v>
      </c>
      <c r="AX134" s="13" t="s">
        <v>90</v>
      </c>
      <c r="AY134" s="212" t="s">
        <v>139</v>
      </c>
    </row>
    <row r="135" spans="1:65" s="2" customFormat="1" ht="24.15" customHeight="1">
      <c r="A135" s="34"/>
      <c r="B135" s="35"/>
      <c r="C135" s="188" t="s">
        <v>184</v>
      </c>
      <c r="D135" s="188" t="s">
        <v>141</v>
      </c>
      <c r="E135" s="189" t="s">
        <v>772</v>
      </c>
      <c r="F135" s="190" t="s">
        <v>773</v>
      </c>
      <c r="G135" s="191" t="s">
        <v>774</v>
      </c>
      <c r="H135" s="192">
        <v>4</v>
      </c>
      <c r="I135" s="193"/>
      <c r="J135" s="194">
        <f>ROUND(I135*H135,2)</f>
        <v>0</v>
      </c>
      <c r="K135" s="190" t="s">
        <v>800</v>
      </c>
      <c r="L135" s="39"/>
      <c r="M135" s="195" t="s">
        <v>1</v>
      </c>
      <c r="N135" s="196" t="s">
        <v>47</v>
      </c>
      <c r="O135" s="71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750</v>
      </c>
      <c r="AT135" s="199" t="s">
        <v>141</v>
      </c>
      <c r="AU135" s="199" t="s">
        <v>93</v>
      </c>
      <c r="AY135" s="16" t="s">
        <v>139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6" t="s">
        <v>90</v>
      </c>
      <c r="BK135" s="200">
        <f>ROUND(I135*H135,2)</f>
        <v>0</v>
      </c>
      <c r="BL135" s="16" t="s">
        <v>750</v>
      </c>
      <c r="BM135" s="199" t="s">
        <v>775</v>
      </c>
    </row>
    <row r="136" spans="1:65" s="13" customFormat="1">
      <c r="B136" s="201"/>
      <c r="C136" s="202"/>
      <c r="D136" s="203" t="s">
        <v>148</v>
      </c>
      <c r="E136" s="204" t="s">
        <v>1</v>
      </c>
      <c r="F136" s="205" t="s">
        <v>776</v>
      </c>
      <c r="G136" s="202"/>
      <c r="H136" s="206">
        <v>4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148</v>
      </c>
      <c r="AU136" s="212" t="s">
        <v>93</v>
      </c>
      <c r="AV136" s="13" t="s">
        <v>93</v>
      </c>
      <c r="AW136" s="13" t="s">
        <v>38</v>
      </c>
      <c r="AX136" s="13" t="s">
        <v>90</v>
      </c>
      <c r="AY136" s="212" t="s">
        <v>139</v>
      </c>
    </row>
    <row r="137" spans="1:65" s="2" customFormat="1" ht="16.5" customHeight="1">
      <c r="A137" s="34"/>
      <c r="B137" s="35"/>
      <c r="C137" s="188" t="s">
        <v>189</v>
      </c>
      <c r="D137" s="188" t="s">
        <v>141</v>
      </c>
      <c r="E137" s="189" t="s">
        <v>777</v>
      </c>
      <c r="F137" s="190" t="s">
        <v>778</v>
      </c>
      <c r="G137" s="191" t="s">
        <v>774</v>
      </c>
      <c r="H137" s="192">
        <v>1</v>
      </c>
      <c r="I137" s="193"/>
      <c r="J137" s="194">
        <f>ROUND(I137*H137,2)</f>
        <v>0</v>
      </c>
      <c r="K137" s="190" t="s">
        <v>800</v>
      </c>
      <c r="L137" s="39"/>
      <c r="M137" s="195" t="s">
        <v>1</v>
      </c>
      <c r="N137" s="196" t="s">
        <v>47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750</v>
      </c>
      <c r="AT137" s="199" t="s">
        <v>141</v>
      </c>
      <c r="AU137" s="199" t="s">
        <v>93</v>
      </c>
      <c r="AY137" s="16" t="s">
        <v>139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6" t="s">
        <v>90</v>
      </c>
      <c r="BK137" s="200">
        <f>ROUND(I137*H137,2)</f>
        <v>0</v>
      </c>
      <c r="BL137" s="16" t="s">
        <v>750</v>
      </c>
      <c r="BM137" s="199" t="s">
        <v>779</v>
      </c>
    </row>
    <row r="138" spans="1:65" s="13" customFormat="1">
      <c r="B138" s="201"/>
      <c r="C138" s="202"/>
      <c r="D138" s="203" t="s">
        <v>148</v>
      </c>
      <c r="E138" s="204" t="s">
        <v>1</v>
      </c>
      <c r="F138" s="205" t="s">
        <v>780</v>
      </c>
      <c r="G138" s="202"/>
      <c r="H138" s="206">
        <v>1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148</v>
      </c>
      <c r="AU138" s="212" t="s">
        <v>93</v>
      </c>
      <c r="AV138" s="13" t="s">
        <v>93</v>
      </c>
      <c r="AW138" s="13" t="s">
        <v>38</v>
      </c>
      <c r="AX138" s="13" t="s">
        <v>90</v>
      </c>
      <c r="AY138" s="212" t="s">
        <v>139</v>
      </c>
    </row>
    <row r="139" spans="1:65" s="2" customFormat="1" ht="16.5" customHeight="1">
      <c r="A139" s="34"/>
      <c r="B139" s="35"/>
      <c r="C139" s="188" t="s">
        <v>164</v>
      </c>
      <c r="D139" s="188" t="s">
        <v>141</v>
      </c>
      <c r="E139" s="189" t="s">
        <v>781</v>
      </c>
      <c r="F139" s="190" t="s">
        <v>782</v>
      </c>
      <c r="G139" s="191" t="s">
        <v>774</v>
      </c>
      <c r="H139" s="192">
        <v>2</v>
      </c>
      <c r="I139" s="193"/>
      <c r="J139" s="194">
        <f>ROUND(I139*H139,2)</f>
        <v>0</v>
      </c>
      <c r="K139" s="190" t="s">
        <v>800</v>
      </c>
      <c r="L139" s="39"/>
      <c r="M139" s="195" t="s">
        <v>1</v>
      </c>
      <c r="N139" s="196" t="s">
        <v>47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750</v>
      </c>
      <c r="AT139" s="199" t="s">
        <v>141</v>
      </c>
      <c r="AU139" s="199" t="s">
        <v>93</v>
      </c>
      <c r="AY139" s="16" t="s">
        <v>139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6" t="s">
        <v>90</v>
      </c>
      <c r="BK139" s="200">
        <f>ROUND(I139*H139,2)</f>
        <v>0</v>
      </c>
      <c r="BL139" s="16" t="s">
        <v>750</v>
      </c>
      <c r="BM139" s="199" t="s">
        <v>783</v>
      </c>
    </row>
    <row r="140" spans="1:65" s="13" customFormat="1">
      <c r="B140" s="201"/>
      <c r="C140" s="202"/>
      <c r="D140" s="203" t="s">
        <v>148</v>
      </c>
      <c r="E140" s="204" t="s">
        <v>1</v>
      </c>
      <c r="F140" s="205" t="s">
        <v>784</v>
      </c>
      <c r="G140" s="202"/>
      <c r="H140" s="206">
        <v>2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148</v>
      </c>
      <c r="AU140" s="212" t="s">
        <v>93</v>
      </c>
      <c r="AV140" s="13" t="s">
        <v>93</v>
      </c>
      <c r="AW140" s="13" t="s">
        <v>38</v>
      </c>
      <c r="AX140" s="13" t="s">
        <v>90</v>
      </c>
      <c r="AY140" s="212" t="s">
        <v>139</v>
      </c>
    </row>
    <row r="141" spans="1:65" s="2" customFormat="1" ht="16.5" customHeight="1">
      <c r="A141" s="34"/>
      <c r="B141" s="35"/>
      <c r="C141" s="188" t="s">
        <v>198</v>
      </c>
      <c r="D141" s="188" t="s">
        <v>141</v>
      </c>
      <c r="E141" s="189" t="s">
        <v>785</v>
      </c>
      <c r="F141" s="190" t="s">
        <v>786</v>
      </c>
      <c r="G141" s="191" t="s">
        <v>774</v>
      </c>
      <c r="H141" s="192">
        <v>2</v>
      </c>
      <c r="I141" s="193"/>
      <c r="J141" s="194">
        <f>ROUND(I141*H141,2)</f>
        <v>0</v>
      </c>
      <c r="K141" s="190" t="s">
        <v>800</v>
      </c>
      <c r="L141" s="39"/>
      <c r="M141" s="195" t="s">
        <v>1</v>
      </c>
      <c r="N141" s="196" t="s">
        <v>47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750</v>
      </c>
      <c r="AT141" s="199" t="s">
        <v>141</v>
      </c>
      <c r="AU141" s="199" t="s">
        <v>93</v>
      </c>
      <c r="AY141" s="16" t="s">
        <v>139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6" t="s">
        <v>90</v>
      </c>
      <c r="BK141" s="200">
        <f>ROUND(I141*H141,2)</f>
        <v>0</v>
      </c>
      <c r="BL141" s="16" t="s">
        <v>750</v>
      </c>
      <c r="BM141" s="199" t="s">
        <v>787</v>
      </c>
    </row>
    <row r="142" spans="1:65" s="13" customFormat="1">
      <c r="B142" s="201"/>
      <c r="C142" s="202"/>
      <c r="D142" s="203" t="s">
        <v>148</v>
      </c>
      <c r="E142" s="204" t="s">
        <v>1</v>
      </c>
      <c r="F142" s="205" t="s">
        <v>788</v>
      </c>
      <c r="G142" s="202"/>
      <c r="H142" s="206">
        <v>2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148</v>
      </c>
      <c r="AU142" s="212" t="s">
        <v>93</v>
      </c>
      <c r="AV142" s="13" t="s">
        <v>93</v>
      </c>
      <c r="AW142" s="13" t="s">
        <v>38</v>
      </c>
      <c r="AX142" s="13" t="s">
        <v>90</v>
      </c>
      <c r="AY142" s="212" t="s">
        <v>139</v>
      </c>
    </row>
    <row r="143" spans="1:65" s="2" customFormat="1" ht="24.15" customHeight="1">
      <c r="A143" s="34"/>
      <c r="B143" s="35"/>
      <c r="C143" s="188" t="s">
        <v>204</v>
      </c>
      <c r="D143" s="188" t="s">
        <v>141</v>
      </c>
      <c r="E143" s="189" t="s">
        <v>789</v>
      </c>
      <c r="F143" s="190" t="s">
        <v>790</v>
      </c>
      <c r="G143" s="191" t="s">
        <v>749</v>
      </c>
      <c r="H143" s="192">
        <v>1</v>
      </c>
      <c r="I143" s="193"/>
      <c r="J143" s="194">
        <f>ROUND(I143*H143,2)</f>
        <v>0</v>
      </c>
      <c r="K143" s="190" t="s">
        <v>800</v>
      </c>
      <c r="L143" s="39"/>
      <c r="M143" s="195" t="s">
        <v>1</v>
      </c>
      <c r="N143" s="196" t="s">
        <v>47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750</v>
      </c>
      <c r="AT143" s="199" t="s">
        <v>141</v>
      </c>
      <c r="AU143" s="199" t="s">
        <v>93</v>
      </c>
      <c r="AY143" s="16" t="s">
        <v>139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6" t="s">
        <v>90</v>
      </c>
      <c r="BK143" s="200">
        <f>ROUND(I143*H143,2)</f>
        <v>0</v>
      </c>
      <c r="BL143" s="16" t="s">
        <v>750</v>
      </c>
      <c r="BM143" s="199" t="s">
        <v>791</v>
      </c>
    </row>
    <row r="144" spans="1:65" s="13" customFormat="1">
      <c r="B144" s="201"/>
      <c r="C144" s="202"/>
      <c r="D144" s="203" t="s">
        <v>148</v>
      </c>
      <c r="E144" s="204" t="s">
        <v>1</v>
      </c>
      <c r="F144" s="205" t="s">
        <v>792</v>
      </c>
      <c r="G144" s="202"/>
      <c r="H144" s="206">
        <v>1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148</v>
      </c>
      <c r="AU144" s="212" t="s">
        <v>93</v>
      </c>
      <c r="AV144" s="13" t="s">
        <v>93</v>
      </c>
      <c r="AW144" s="13" t="s">
        <v>38</v>
      </c>
      <c r="AX144" s="13" t="s">
        <v>90</v>
      </c>
      <c r="AY144" s="212" t="s">
        <v>139</v>
      </c>
    </row>
    <row r="145" spans="1:65" s="2" customFormat="1" ht="24.15" customHeight="1">
      <c r="A145" s="34"/>
      <c r="B145" s="35"/>
      <c r="C145" s="188" t="s">
        <v>208</v>
      </c>
      <c r="D145" s="188" t="s">
        <v>141</v>
      </c>
      <c r="E145" s="189" t="s">
        <v>793</v>
      </c>
      <c r="F145" s="190" t="s">
        <v>794</v>
      </c>
      <c r="G145" s="191" t="s">
        <v>157</v>
      </c>
      <c r="H145" s="192">
        <v>8</v>
      </c>
      <c r="I145" s="193"/>
      <c r="J145" s="194">
        <f>ROUND(I145*H145,2)</f>
        <v>0</v>
      </c>
      <c r="K145" s="190" t="s">
        <v>800</v>
      </c>
      <c r="L145" s="39"/>
      <c r="M145" s="195" t="s">
        <v>1</v>
      </c>
      <c r="N145" s="196" t="s">
        <v>47</v>
      </c>
      <c r="O145" s="71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9" t="s">
        <v>750</v>
      </c>
      <c r="AT145" s="199" t="s">
        <v>141</v>
      </c>
      <c r="AU145" s="199" t="s">
        <v>93</v>
      </c>
      <c r="AY145" s="16" t="s">
        <v>139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6" t="s">
        <v>90</v>
      </c>
      <c r="BK145" s="200">
        <f>ROUND(I145*H145,2)</f>
        <v>0</v>
      </c>
      <c r="BL145" s="16" t="s">
        <v>750</v>
      </c>
      <c r="BM145" s="199" t="s">
        <v>795</v>
      </c>
    </row>
    <row r="146" spans="1:65" s="13" customFormat="1">
      <c r="B146" s="201"/>
      <c r="C146" s="202"/>
      <c r="D146" s="203" t="s">
        <v>148</v>
      </c>
      <c r="E146" s="204" t="s">
        <v>1</v>
      </c>
      <c r="F146" s="205" t="s">
        <v>184</v>
      </c>
      <c r="G146" s="202"/>
      <c r="H146" s="206">
        <v>8</v>
      </c>
      <c r="I146" s="207"/>
      <c r="J146" s="202"/>
      <c r="K146" s="202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148</v>
      </c>
      <c r="AU146" s="212" t="s">
        <v>93</v>
      </c>
      <c r="AV146" s="13" t="s">
        <v>93</v>
      </c>
      <c r="AW146" s="13" t="s">
        <v>38</v>
      </c>
      <c r="AX146" s="13" t="s">
        <v>90</v>
      </c>
      <c r="AY146" s="212" t="s">
        <v>139</v>
      </c>
    </row>
    <row r="147" spans="1:65" s="2" customFormat="1" ht="37.950000000000003" customHeight="1">
      <c r="A147" s="34"/>
      <c r="B147" s="35"/>
      <c r="C147" s="188" t="s">
        <v>213</v>
      </c>
      <c r="D147" s="188" t="s">
        <v>141</v>
      </c>
      <c r="E147" s="189" t="s">
        <v>796</v>
      </c>
      <c r="F147" s="190" t="s">
        <v>797</v>
      </c>
      <c r="G147" s="191" t="s">
        <v>749</v>
      </c>
      <c r="H147" s="192">
        <v>1</v>
      </c>
      <c r="I147" s="193"/>
      <c r="J147" s="194">
        <f>ROUND(I147*H147,2)</f>
        <v>0</v>
      </c>
      <c r="K147" s="190" t="s">
        <v>800</v>
      </c>
      <c r="L147" s="39"/>
      <c r="M147" s="195" t="s">
        <v>1</v>
      </c>
      <c r="N147" s="196" t="s">
        <v>47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750</v>
      </c>
      <c r="AT147" s="199" t="s">
        <v>141</v>
      </c>
      <c r="AU147" s="199" t="s">
        <v>93</v>
      </c>
      <c r="AY147" s="16" t="s">
        <v>139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6" t="s">
        <v>90</v>
      </c>
      <c r="BK147" s="200">
        <f>ROUND(I147*H147,2)</f>
        <v>0</v>
      </c>
      <c r="BL147" s="16" t="s">
        <v>750</v>
      </c>
      <c r="BM147" s="199" t="s">
        <v>798</v>
      </c>
    </row>
    <row r="148" spans="1:65" s="13" customFormat="1">
      <c r="B148" s="201"/>
      <c r="C148" s="202"/>
      <c r="D148" s="203" t="s">
        <v>148</v>
      </c>
      <c r="E148" s="204" t="s">
        <v>1</v>
      </c>
      <c r="F148" s="205" t="s">
        <v>90</v>
      </c>
      <c r="G148" s="202"/>
      <c r="H148" s="206">
        <v>1</v>
      </c>
      <c r="I148" s="207"/>
      <c r="J148" s="202"/>
      <c r="K148" s="202"/>
      <c r="L148" s="208"/>
      <c r="M148" s="234"/>
      <c r="N148" s="235"/>
      <c r="O148" s="235"/>
      <c r="P148" s="235"/>
      <c r="Q148" s="235"/>
      <c r="R148" s="235"/>
      <c r="S148" s="235"/>
      <c r="T148" s="236"/>
      <c r="AT148" s="212" t="s">
        <v>148</v>
      </c>
      <c r="AU148" s="212" t="s">
        <v>93</v>
      </c>
      <c r="AV148" s="13" t="s">
        <v>93</v>
      </c>
      <c r="AW148" s="13" t="s">
        <v>38</v>
      </c>
      <c r="AX148" s="13" t="s">
        <v>90</v>
      </c>
      <c r="AY148" s="212" t="s">
        <v>139</v>
      </c>
    </row>
    <row r="149" spans="1:65" s="2" customFormat="1" ht="6.9" customHeight="1">
      <c r="A149" s="34"/>
      <c r="B149" s="54"/>
      <c r="C149" s="55"/>
      <c r="D149" s="55"/>
      <c r="E149" s="55"/>
      <c r="F149" s="55"/>
      <c r="G149" s="55"/>
      <c r="H149" s="55"/>
      <c r="I149" s="55"/>
      <c r="J149" s="55"/>
      <c r="K149" s="55"/>
      <c r="L149" s="39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password="CCA7" sheet="1" objects="1" scenarios="1" formatColumns="0" formatRows="0" autoFilter="0"/>
  <autoFilter ref="C117:K148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21"/>
  <sheetViews>
    <sheetView workbookViewId="0">
      <selection activeCell="T31" sqref="T31"/>
    </sheetView>
  </sheetViews>
  <sheetFormatPr defaultColWidth="9.28515625" defaultRowHeight="13.2"/>
  <cols>
    <col min="1" max="8" width="9.28515625" style="239"/>
    <col min="9" max="9" width="11.7109375" style="239" customWidth="1"/>
    <col min="10" max="10" width="13.140625" style="239" customWidth="1"/>
    <col min="11" max="11" width="12.28515625" style="239" customWidth="1"/>
    <col min="12" max="16384" width="9.28515625" style="239"/>
  </cols>
  <sheetData>
    <row r="1" spans="1:13">
      <c r="A1" s="237" t="s">
        <v>801</v>
      </c>
      <c r="B1" s="238" t="s">
        <v>802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13.8" thickBot="1">
      <c r="A2" s="238"/>
      <c r="B2" s="238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spans="1:13" ht="13.8" thickTop="1">
      <c r="A3" s="240" t="s">
        <v>803</v>
      </c>
      <c r="B3" s="241" t="s">
        <v>804</v>
      </c>
      <c r="C3" s="242"/>
      <c r="D3" s="242"/>
      <c r="E3" s="242"/>
      <c r="F3" s="240" t="s">
        <v>805</v>
      </c>
      <c r="G3" s="242"/>
      <c r="H3" s="242"/>
      <c r="I3" s="240" t="s">
        <v>806</v>
      </c>
      <c r="J3" s="242"/>
      <c r="K3" s="242"/>
      <c r="L3" s="242"/>
      <c r="M3" s="243"/>
    </row>
    <row r="4" spans="1:13">
      <c r="A4" s="244" t="s">
        <v>807</v>
      </c>
      <c r="B4" s="245" t="s">
        <v>808</v>
      </c>
      <c r="C4" s="245"/>
      <c r="D4" s="245" t="s">
        <v>809</v>
      </c>
      <c r="E4" s="245"/>
      <c r="F4" s="246"/>
      <c r="G4" s="245" t="s">
        <v>810</v>
      </c>
      <c r="H4" s="245"/>
      <c r="I4" s="246"/>
      <c r="J4" s="245"/>
      <c r="K4" s="245" t="s">
        <v>811</v>
      </c>
      <c r="L4" s="245"/>
      <c r="M4" s="247"/>
    </row>
    <row r="5" spans="1:13">
      <c r="A5" s="246"/>
      <c r="B5" s="245"/>
      <c r="C5" s="248" t="s">
        <v>812</v>
      </c>
      <c r="D5" s="245" t="s">
        <v>813</v>
      </c>
      <c r="E5" s="245" t="s">
        <v>814</v>
      </c>
      <c r="F5" s="246" t="s">
        <v>815</v>
      </c>
      <c r="G5" s="245" t="s">
        <v>816</v>
      </c>
      <c r="H5" s="245" t="s">
        <v>817</v>
      </c>
      <c r="I5" s="244" t="s">
        <v>818</v>
      </c>
      <c r="J5" s="245" t="s">
        <v>819</v>
      </c>
      <c r="K5" s="245" t="s">
        <v>820</v>
      </c>
      <c r="L5" s="245" t="s">
        <v>816</v>
      </c>
      <c r="M5" s="247" t="s">
        <v>817</v>
      </c>
    </row>
    <row r="6" spans="1:13">
      <c r="A6" s="244" t="s">
        <v>168</v>
      </c>
      <c r="B6" s="245" t="s">
        <v>168</v>
      </c>
      <c r="C6" s="248" t="s">
        <v>168</v>
      </c>
      <c r="D6" s="245" t="s">
        <v>168</v>
      </c>
      <c r="E6" s="245" t="s">
        <v>168</v>
      </c>
      <c r="F6" s="246" t="s">
        <v>144</v>
      </c>
      <c r="G6" s="245" t="s">
        <v>144</v>
      </c>
      <c r="H6" s="245" t="s">
        <v>144</v>
      </c>
      <c r="I6" s="244" t="s">
        <v>168</v>
      </c>
      <c r="J6" s="245" t="s">
        <v>174</v>
      </c>
      <c r="K6" s="245" t="s">
        <v>174</v>
      </c>
      <c r="L6" s="245" t="s">
        <v>174</v>
      </c>
      <c r="M6" s="247" t="s">
        <v>174</v>
      </c>
    </row>
    <row r="7" spans="1:13" ht="13.8" thickBot="1">
      <c r="A7" s="249"/>
      <c r="B7" s="250"/>
      <c r="C7" s="250"/>
      <c r="D7" s="250"/>
      <c r="E7" s="250"/>
      <c r="F7" s="249"/>
      <c r="G7" s="250"/>
      <c r="H7" s="250"/>
      <c r="I7" s="249"/>
      <c r="J7" s="250"/>
      <c r="K7" s="250"/>
      <c r="L7" s="250"/>
      <c r="M7" s="251"/>
    </row>
    <row r="9" spans="1:13">
      <c r="A9" s="252">
        <v>0</v>
      </c>
      <c r="B9" s="253"/>
      <c r="C9" s="252">
        <v>1.8</v>
      </c>
      <c r="D9" s="253"/>
      <c r="E9" s="253"/>
      <c r="F9" s="253"/>
      <c r="G9" s="253"/>
      <c r="H9" s="253"/>
      <c r="I9" s="254"/>
      <c r="J9" s="253"/>
      <c r="K9" s="253"/>
      <c r="L9" s="253"/>
      <c r="M9" s="253"/>
    </row>
    <row r="10" spans="1:13">
      <c r="A10" s="255"/>
      <c r="B10" s="253">
        <f>A11-A9</f>
        <v>42.4</v>
      </c>
      <c r="C10" s="255"/>
      <c r="D10" s="253">
        <f>C9+C11</f>
        <v>3.35</v>
      </c>
      <c r="E10" s="253">
        <f>D10/2</f>
        <v>1.675</v>
      </c>
      <c r="F10" s="253">
        <f>IF(E10&lt;2,E10*B10,0)</f>
        <v>71.02</v>
      </c>
      <c r="G10" s="253">
        <f>IF((AND(E10&gt;2,E10&lt;4)),B10*E10,0)</f>
        <v>0</v>
      </c>
      <c r="H10" s="253">
        <f>IF((AND(E10&gt;4,E10&lt;6)),B10*E10,0)</f>
        <v>0</v>
      </c>
      <c r="I10" s="252">
        <v>1.1000000000000001</v>
      </c>
      <c r="J10" s="253">
        <f>IF(E10&lt;1,B10*E10*I10,0)</f>
        <v>0</v>
      </c>
      <c r="K10" s="253">
        <f>IF((AND(E10&gt;1,E10&lt;2.5)),B10*E10*I10,0)</f>
        <v>78.122</v>
      </c>
      <c r="L10" s="253">
        <f>IF((AND(E10&gt;2.5,E10&lt;4)),B10*E10*I10,0)</f>
        <v>0</v>
      </c>
      <c r="M10" s="253">
        <f>IF((IF(E10&gt;4,E10&lt;6)),B10*E10*I10,0)</f>
        <v>0</v>
      </c>
    </row>
    <row r="11" spans="1:13">
      <c r="A11" s="252">
        <v>42.4</v>
      </c>
      <c r="B11" s="253"/>
      <c r="C11" s="252">
        <v>1.55</v>
      </c>
      <c r="D11" s="253"/>
      <c r="E11" s="253"/>
      <c r="F11" s="253"/>
      <c r="G11" s="253"/>
      <c r="H11" s="253"/>
      <c r="I11" s="255"/>
      <c r="J11" s="253"/>
      <c r="K11" s="253"/>
      <c r="L11" s="253"/>
      <c r="M11" s="253"/>
    </row>
    <row r="12" spans="1:13">
      <c r="A12" s="255"/>
      <c r="B12" s="253">
        <f>A13-A11</f>
        <v>50.000000000000007</v>
      </c>
      <c r="C12" s="255"/>
      <c r="D12" s="253">
        <f>C11+C13</f>
        <v>3.04</v>
      </c>
      <c r="E12" s="253">
        <f>D12/2</f>
        <v>1.52</v>
      </c>
      <c r="F12" s="253">
        <f>IF(E12&lt;2,E12*B12,0)</f>
        <v>76.000000000000014</v>
      </c>
      <c r="G12" s="253">
        <f>IF((AND(E12&gt;2,E12&lt;4)),B12*E12,0)</f>
        <v>0</v>
      </c>
      <c r="H12" s="253">
        <f>IF((AND(E12&gt;4,E12&lt;6)),B12*E12,0)</f>
        <v>0</v>
      </c>
      <c r="I12" s="252">
        <v>1.1000000000000001</v>
      </c>
      <c r="J12" s="253">
        <f>IF(E12&lt;1,B12*E12*I12,0)</f>
        <v>0</v>
      </c>
      <c r="K12" s="253">
        <f>IF((AND(E12&gt;1,E12&lt;2.5)),B12*E12*I12,0)</f>
        <v>83.600000000000023</v>
      </c>
      <c r="L12" s="253">
        <f>IF((AND(E12&gt;2.5,E12&lt;4)),B12*E12*I12,0)</f>
        <v>0</v>
      </c>
      <c r="M12" s="253">
        <f>IF((IF(E12&gt;4,E12&lt;6)),B12*E12*I12,0)</f>
        <v>0</v>
      </c>
    </row>
    <row r="13" spans="1:13">
      <c r="A13" s="252">
        <v>92.4</v>
      </c>
      <c r="B13" s="253"/>
      <c r="C13" s="252">
        <v>1.49</v>
      </c>
      <c r="D13" s="253"/>
      <c r="E13" s="253"/>
      <c r="F13" s="253"/>
      <c r="G13" s="253"/>
      <c r="H13" s="253"/>
      <c r="I13" s="255"/>
      <c r="J13" s="253"/>
      <c r="K13" s="253"/>
      <c r="L13" s="253"/>
      <c r="M13" s="253"/>
    </row>
    <row r="14" spans="1:13">
      <c r="A14" s="255"/>
      <c r="B14" s="253">
        <f>A15-A13</f>
        <v>7.5999999999999943</v>
      </c>
      <c r="C14" s="255"/>
      <c r="D14" s="253">
        <f>C13+C15</f>
        <v>3.08</v>
      </c>
      <c r="E14" s="253">
        <f>D14/2</f>
        <v>1.54</v>
      </c>
      <c r="F14" s="253">
        <f>IF(E14&lt;2,E14*B14,0)</f>
        <v>11.703999999999992</v>
      </c>
      <c r="G14" s="253">
        <f>IF((AND(E14&gt;2,E14&lt;4)),B14*E14,0)</f>
        <v>0</v>
      </c>
      <c r="H14" s="253">
        <f>IF((AND(E14&gt;4,E14&lt;6)),B14*E14,0)</f>
        <v>0</v>
      </c>
      <c r="I14" s="252">
        <v>1.1000000000000001</v>
      </c>
      <c r="J14" s="253">
        <f>IF(E14&lt;1,B14*E14*I14,0)</f>
        <v>0</v>
      </c>
      <c r="K14" s="253">
        <f>IF((AND(E14&gt;1,E14&lt;2.5)),B14*E14*I14,0)</f>
        <v>12.874399999999993</v>
      </c>
      <c r="L14" s="253">
        <f>IF((AND(E14&gt;2.5,E14&lt;4)),B14*E14*I14,0)</f>
        <v>0</v>
      </c>
      <c r="M14" s="253">
        <f>IF((IF(E14&gt;4,E14&lt;6)),B14*E14*I14,0)</f>
        <v>0</v>
      </c>
    </row>
    <row r="15" spans="1:13">
      <c r="A15" s="252">
        <v>100</v>
      </c>
      <c r="B15" s="253"/>
      <c r="C15" s="252">
        <v>1.59</v>
      </c>
      <c r="D15" s="253"/>
      <c r="E15" s="253"/>
      <c r="F15" s="253"/>
      <c r="G15" s="253"/>
      <c r="H15" s="253"/>
      <c r="I15" s="255"/>
      <c r="J15" s="253"/>
      <c r="K15" s="253"/>
      <c r="L15" s="253"/>
      <c r="M15" s="253"/>
    </row>
    <row r="16" spans="1:13">
      <c r="A16" s="255"/>
      <c r="B16" s="253">
        <f>A17-A15</f>
        <v>42.400000000000006</v>
      </c>
      <c r="C16" s="255"/>
      <c r="D16" s="253">
        <f>C15+C17</f>
        <v>3.74</v>
      </c>
      <c r="E16" s="253">
        <f>D16/2</f>
        <v>1.87</v>
      </c>
      <c r="F16" s="253">
        <f>IF(E16&lt;2,E16*B16,0)</f>
        <v>79.288000000000011</v>
      </c>
      <c r="G16" s="253">
        <f>IF((AND(E16&gt;2,E16&lt;4)),B16*E16,0)</f>
        <v>0</v>
      </c>
      <c r="H16" s="253">
        <f>IF((AND(F16&gt;2,F16&lt;4)),C16*F16,0)</f>
        <v>0</v>
      </c>
      <c r="I16" s="252">
        <v>1.1000000000000001</v>
      </c>
      <c r="J16" s="253">
        <f>IF(E16&lt;1,B16*E16*I16,0)</f>
        <v>0</v>
      </c>
      <c r="K16" s="253">
        <f>IF((AND(E16&gt;1,E16&lt;2.5)),B16*E16*I16,0)</f>
        <v>87.216800000000021</v>
      </c>
      <c r="L16" s="253">
        <f>IF((AND(F16&gt;1,F16&lt;2.5)),C16*F16*J16,0)</f>
        <v>0</v>
      </c>
      <c r="M16" s="253">
        <f>IF((AND(G16&gt;1,G16&lt;2.5)),D16*G16*K16,0)</f>
        <v>0</v>
      </c>
    </row>
    <row r="17" spans="1:13">
      <c r="A17" s="252">
        <v>142.4</v>
      </c>
      <c r="B17" s="253"/>
      <c r="C17" s="252">
        <v>2.15</v>
      </c>
      <c r="D17" s="253"/>
      <c r="E17" s="253"/>
      <c r="F17" s="253"/>
      <c r="G17" s="253"/>
      <c r="H17" s="253"/>
      <c r="I17" s="254"/>
      <c r="J17" s="253"/>
      <c r="K17" s="253"/>
      <c r="L17" s="253"/>
      <c r="M17" s="253"/>
    </row>
    <row r="18" spans="1:13">
      <c r="A18" s="252"/>
      <c r="B18" s="253">
        <f>A19-A17</f>
        <v>50</v>
      </c>
      <c r="C18" s="252"/>
      <c r="D18" s="253">
        <f>C17+C19</f>
        <v>3.3</v>
      </c>
      <c r="E18" s="253">
        <f>D18/2</f>
        <v>1.65</v>
      </c>
      <c r="F18" s="253">
        <f>IF(E18&lt;2,E18*B18,0)</f>
        <v>82.5</v>
      </c>
      <c r="G18" s="253">
        <f>IF((AND(E18&gt;2,E18&lt;4)),B18*E18,0)</f>
        <v>0</v>
      </c>
      <c r="H18" s="253">
        <f>IF((AND(F18&gt;2,F18&lt;4)),C18*F18,0)</f>
        <v>0</v>
      </c>
      <c r="I18" s="252">
        <v>1.1000000000000001</v>
      </c>
      <c r="J18" s="253">
        <f>IF(E18&lt;1,B18*E18*I18,0)</f>
        <v>0</v>
      </c>
      <c r="K18" s="253">
        <f>IF((AND(E18&gt;1,E18&lt;2.5)),B18*E18*I18,0)</f>
        <v>90.750000000000014</v>
      </c>
      <c r="L18" s="253">
        <f>IF((AND(F18&gt;1,F18&lt;2.5)),C18*F18*J18,0)</f>
        <v>0</v>
      </c>
      <c r="M18" s="253">
        <f>IF((AND(G18&gt;1,G18&lt;2.5)),D18*G18*K18,0)</f>
        <v>0</v>
      </c>
    </row>
    <row r="19" spans="1:13">
      <c r="A19" s="252">
        <v>192.4</v>
      </c>
      <c r="B19" s="253"/>
      <c r="C19" s="252">
        <v>1.1499999999999999</v>
      </c>
      <c r="D19" s="253"/>
      <c r="E19" s="253"/>
      <c r="F19" s="253"/>
      <c r="G19" s="253"/>
      <c r="H19" s="253"/>
      <c r="I19" s="254"/>
      <c r="J19" s="253"/>
      <c r="K19" s="253"/>
      <c r="L19" s="253"/>
      <c r="M19" s="253"/>
    </row>
    <row r="20" spans="1:13">
      <c r="A20" s="255"/>
      <c r="B20" s="253">
        <v>0</v>
      </c>
      <c r="C20" s="255"/>
      <c r="D20" s="253">
        <f>C19+C21</f>
        <v>1.1499999999999999</v>
      </c>
      <c r="E20" s="253">
        <f>D20/2</f>
        <v>0.57499999999999996</v>
      </c>
      <c r="F20" s="253">
        <f>IF(E20&lt;2,E20*B20,0)</f>
        <v>0</v>
      </c>
      <c r="G20" s="253">
        <f>IF((AND(E20&gt;2,E20&lt;4)),B20*E20,0)</f>
        <v>0</v>
      </c>
      <c r="H20" s="253">
        <f>IF((AND(E20&gt;4,E20&lt;6)),B20*E20,0)</f>
        <v>0</v>
      </c>
      <c r="I20" s="252">
        <v>1.1000000000000001</v>
      </c>
      <c r="J20" s="253">
        <f>IF(E20&lt;1,B20*E20*I20,0)</f>
        <v>0</v>
      </c>
      <c r="K20" s="253">
        <f>IF((AND(E20&gt;1,E20&lt;2.5)),B20*E20*I20,0)</f>
        <v>0</v>
      </c>
      <c r="L20" s="253">
        <f>IF((AND(E20&gt;2.5,E20&lt;4)),B20*E20*I20,0)</f>
        <v>0</v>
      </c>
      <c r="M20" s="253">
        <f>IF((IF(E20&gt;4,E20&lt;6)),B20*E20*I20,0)</f>
        <v>0</v>
      </c>
    </row>
    <row r="21" spans="1:13">
      <c r="A21" s="252">
        <v>0</v>
      </c>
      <c r="B21" s="253"/>
      <c r="C21" s="252">
        <v>0</v>
      </c>
      <c r="D21" s="253"/>
      <c r="E21" s="253"/>
      <c r="F21" s="253"/>
      <c r="G21" s="253"/>
      <c r="H21" s="253"/>
      <c r="I21" s="255"/>
      <c r="J21" s="253"/>
      <c r="K21" s="253"/>
      <c r="L21" s="253"/>
      <c r="M21" s="253"/>
    </row>
    <row r="22" spans="1:13">
      <c r="A22" s="255"/>
      <c r="B22" s="253">
        <f>A23-A21</f>
        <v>0</v>
      </c>
      <c r="C22" s="255"/>
      <c r="D22" s="253">
        <f>C21+C23</f>
        <v>0</v>
      </c>
      <c r="E22" s="253">
        <f>D22/2</f>
        <v>0</v>
      </c>
      <c r="F22" s="253">
        <f>IF(E22&lt;2,E22*B22,0)</f>
        <v>0</v>
      </c>
      <c r="G22" s="253">
        <f>IF((AND(E22&gt;2,E22&lt;4)),B22*E22,0)</f>
        <v>0</v>
      </c>
      <c r="H22" s="253">
        <f>IF((AND(E22&gt;4,E22&lt;6)),B22*E22,0)</f>
        <v>0</v>
      </c>
      <c r="I22" s="252">
        <v>1.1000000000000001</v>
      </c>
      <c r="J22" s="253">
        <f>IF(E22&lt;1,B22*E22*I22,0)</f>
        <v>0</v>
      </c>
      <c r="K22" s="253">
        <f>IF((AND(E22&gt;1,E22&lt;2.5)),B22*E22*I22,0)</f>
        <v>0</v>
      </c>
      <c r="L22" s="253">
        <f>IF((AND(E22&gt;2.5,E22&lt;4)),B22*E22*I22,0)</f>
        <v>0</v>
      </c>
      <c r="M22" s="253">
        <f>IF((IF(E22&gt;4,E22&lt;6)),B22*E22*I22,0)</f>
        <v>0</v>
      </c>
    </row>
    <row r="23" spans="1:13">
      <c r="A23" s="252">
        <v>0</v>
      </c>
      <c r="B23" s="253"/>
      <c r="C23" s="252">
        <v>0</v>
      </c>
      <c r="D23" s="253"/>
      <c r="E23" s="253"/>
      <c r="F23" s="253"/>
      <c r="G23" s="253"/>
      <c r="H23" s="253"/>
      <c r="I23" s="255"/>
      <c r="J23" s="253"/>
      <c r="K23" s="253"/>
      <c r="L23" s="253"/>
      <c r="M23" s="253"/>
    </row>
    <row r="24" spans="1:13">
      <c r="A24" s="255"/>
      <c r="B24" s="253">
        <f>A25-A23</f>
        <v>0</v>
      </c>
      <c r="C24" s="255"/>
      <c r="D24" s="253">
        <f>C23+C25</f>
        <v>0</v>
      </c>
      <c r="E24" s="253">
        <f>D24/2</f>
        <v>0</v>
      </c>
      <c r="F24" s="253">
        <f>IF(E24&lt;2,E24*B24,0)</f>
        <v>0</v>
      </c>
      <c r="G24" s="253">
        <f>IF((AND(E24&gt;2,E24&lt;4)),B24*E24,0)</f>
        <v>0</v>
      </c>
      <c r="H24" s="253">
        <f>IF((AND(E24&gt;4,E24&lt;6)),B24*E24,0)</f>
        <v>0</v>
      </c>
      <c r="I24" s="252">
        <v>1.1000000000000001</v>
      </c>
      <c r="J24" s="253">
        <f>IF(E24&lt;1,B24*E24*I24,0)</f>
        <v>0</v>
      </c>
      <c r="K24" s="253">
        <f>IF((AND(E24&gt;1,E24&lt;2.5)),B24*E24*I24,0)</f>
        <v>0</v>
      </c>
      <c r="L24" s="253">
        <f>IF((AND(E24&gt;2.5,E24&lt;4)),B24*E24*I24,0)</f>
        <v>0</v>
      </c>
      <c r="M24" s="253">
        <f>IF((IF(E24&gt;4,E24&lt;6)),B24*E24*I24,0)</f>
        <v>0</v>
      </c>
    </row>
    <row r="25" spans="1:13">
      <c r="A25" s="252">
        <v>0</v>
      </c>
      <c r="B25" s="253"/>
      <c r="C25" s="252">
        <v>0</v>
      </c>
      <c r="D25" s="253"/>
      <c r="E25" s="253"/>
      <c r="F25" s="253"/>
      <c r="G25" s="253"/>
      <c r="H25" s="253"/>
      <c r="I25" s="255"/>
      <c r="J25" s="253"/>
      <c r="K25" s="253"/>
      <c r="L25" s="253"/>
      <c r="M25" s="253"/>
    </row>
    <row r="26" spans="1:13">
      <c r="A26" s="255"/>
      <c r="B26" s="253">
        <f>A27-A25</f>
        <v>0</v>
      </c>
      <c r="C26" s="255"/>
      <c r="D26" s="253">
        <f>C25+C27</f>
        <v>0</v>
      </c>
      <c r="E26" s="253">
        <f>D26/2</f>
        <v>0</v>
      </c>
      <c r="F26" s="253">
        <f>IF(E26&lt;2,E26*B26,0)</f>
        <v>0</v>
      </c>
      <c r="G26" s="253">
        <f>IF((AND(E26&gt;2,E26&lt;4)),B26*E26,0)</f>
        <v>0</v>
      </c>
      <c r="H26" s="253">
        <f>IF((AND(E26&gt;4,E26&lt;6)),B26*E26,0)</f>
        <v>0</v>
      </c>
      <c r="I26" s="252">
        <v>1.1000000000000001</v>
      </c>
      <c r="J26" s="253">
        <f>IF(E26&lt;1,B26*E26*I26,0)</f>
        <v>0</v>
      </c>
      <c r="K26" s="253">
        <f>IF((AND(E26&gt;1,E26&lt;2.5)),B26*E26*I26,0)</f>
        <v>0</v>
      </c>
      <c r="L26" s="253">
        <f>IF((AND(E26&gt;2.5,E26&lt;4)),B26*E26*I26,0)</f>
        <v>0</v>
      </c>
      <c r="M26" s="253">
        <f>IF((IF(E26&gt;4,E26&lt;6)),B26*E26*I26,0)</f>
        <v>0</v>
      </c>
    </row>
    <row r="27" spans="1:13">
      <c r="A27" s="252">
        <v>0</v>
      </c>
      <c r="B27" s="253"/>
      <c r="C27" s="252">
        <v>0</v>
      </c>
      <c r="D27" s="253"/>
      <c r="E27" s="253"/>
      <c r="F27" s="253"/>
      <c r="G27" s="253"/>
      <c r="H27" s="253"/>
      <c r="I27" s="255"/>
      <c r="J27" s="253"/>
      <c r="K27" s="253"/>
      <c r="L27" s="253"/>
      <c r="M27" s="253"/>
    </row>
    <row r="28" spans="1:13">
      <c r="A28" s="255"/>
      <c r="B28" s="253">
        <v>0</v>
      </c>
      <c r="C28" s="255"/>
      <c r="D28" s="253">
        <f>C27+C29</f>
        <v>0</v>
      </c>
      <c r="E28" s="253">
        <f>D28/2</f>
        <v>0</v>
      </c>
      <c r="F28" s="253">
        <f>IF(E28&lt;2,E28*B28,0)</f>
        <v>0</v>
      </c>
      <c r="G28" s="253">
        <f>IF((AND(E28&gt;2,E28&lt;4)),B28*E28,0)</f>
        <v>0</v>
      </c>
      <c r="H28" s="253">
        <f>IF((AND(E28&gt;4,E28&lt;6)),B28*E28,0)</f>
        <v>0</v>
      </c>
      <c r="I28" s="252">
        <v>1.1000000000000001</v>
      </c>
      <c r="J28" s="253">
        <f>IF(E28&lt;1,B28*E28*I28,0)</f>
        <v>0</v>
      </c>
      <c r="K28" s="253">
        <f>IF((AND(E28&gt;1,E28&lt;2.5)),B28*E28*I28,0)</f>
        <v>0</v>
      </c>
      <c r="L28" s="253">
        <f>IF((AND(E28&gt;2.5,E28&lt;4)),B28*E28*I28,0)</f>
        <v>0</v>
      </c>
      <c r="M28" s="253">
        <f>IF((IF(E28&gt;4,E28&lt;6)),B28*E28*I28,0)</f>
        <v>0</v>
      </c>
    </row>
    <row r="29" spans="1:13">
      <c r="A29" s="252">
        <v>0</v>
      </c>
      <c r="B29" s="253"/>
      <c r="C29" s="252">
        <v>0</v>
      </c>
      <c r="D29" s="253"/>
      <c r="E29" s="253"/>
      <c r="F29" s="253"/>
      <c r="G29" s="253"/>
      <c r="H29" s="253"/>
      <c r="I29" s="255"/>
      <c r="J29" s="253"/>
      <c r="K29" s="253"/>
      <c r="L29" s="253"/>
      <c r="M29" s="253"/>
    </row>
    <row r="30" spans="1:13">
      <c r="A30" s="255"/>
      <c r="B30" s="253">
        <f>A31-A29</f>
        <v>0</v>
      </c>
      <c r="C30" s="255"/>
      <c r="D30" s="253">
        <f>C29+C31</f>
        <v>0</v>
      </c>
      <c r="E30" s="253">
        <f>D30/2</f>
        <v>0</v>
      </c>
      <c r="F30" s="253">
        <f>IF(E30&lt;2,E30*B30,0)</f>
        <v>0</v>
      </c>
      <c r="G30" s="253">
        <f>IF((AND(E30&gt;2,E30&lt;4)),B30*E30,0)</f>
        <v>0</v>
      </c>
      <c r="H30" s="253">
        <f>IF((AND(F30&gt;2,F30&lt;4)),C30*F30,0)</f>
        <v>0</v>
      </c>
      <c r="I30" s="252">
        <v>1.1000000000000001</v>
      </c>
      <c r="J30" s="253">
        <f>IF(E30&lt;1,B30*E30*I30,0)</f>
        <v>0</v>
      </c>
      <c r="K30" s="253">
        <f>IF((AND(E30&gt;1,E30&lt;2.5)),B30*E30*I30,0)</f>
        <v>0</v>
      </c>
      <c r="L30" s="253">
        <f>IF((AND(F30&gt;1,F30&lt;2.5)),C30*F30*J30,0)</f>
        <v>0</v>
      </c>
      <c r="M30" s="253">
        <f>IF((AND(G30&gt;1,G30&lt;2.5)),D30*G30*K30,0)</f>
        <v>0</v>
      </c>
    </row>
    <row r="31" spans="1:13">
      <c r="A31" s="252">
        <v>0</v>
      </c>
      <c r="B31" s="253"/>
      <c r="C31" s="252">
        <v>0</v>
      </c>
      <c r="D31" s="253"/>
      <c r="E31" s="253"/>
      <c r="F31" s="253"/>
      <c r="G31" s="253"/>
      <c r="H31" s="253"/>
      <c r="I31" s="254"/>
      <c r="J31" s="253"/>
      <c r="K31" s="253"/>
      <c r="L31" s="253"/>
      <c r="M31" s="253"/>
    </row>
    <row r="32" spans="1:13">
      <c r="A32" s="252"/>
      <c r="B32" s="253">
        <f>A33-A31</f>
        <v>0</v>
      </c>
      <c r="C32" s="252"/>
      <c r="D32" s="253">
        <f>C31+C33</f>
        <v>0</v>
      </c>
      <c r="E32" s="253">
        <f>D32/2</f>
        <v>0</v>
      </c>
      <c r="F32" s="253">
        <f>IF(E32&lt;2,E32*B32,0)</f>
        <v>0</v>
      </c>
      <c r="G32" s="253">
        <f>IF((AND(E32&gt;2,E32&lt;4)),B32*E32,0)</f>
        <v>0</v>
      </c>
      <c r="H32" s="253">
        <f>IF((AND(F32&gt;2,F32&lt;4)),C32*F32,0)</f>
        <v>0</v>
      </c>
      <c r="I32" s="252">
        <v>1.1000000000000001</v>
      </c>
      <c r="J32" s="253">
        <f>IF(E32&lt;1,B32*E32*I32,0)</f>
        <v>0</v>
      </c>
      <c r="K32" s="253">
        <f>IF((AND(E32&gt;1,E32&lt;2.5)),B32*E32*I32,0)</f>
        <v>0</v>
      </c>
      <c r="L32" s="253">
        <f>IF((AND(F32&gt;1,F32&lt;2.5)),C32*F32*J32,0)</f>
        <v>0</v>
      </c>
      <c r="M32" s="253">
        <f>IF((AND(G32&gt;1,G32&lt;2.5)),D32*G32*K32,0)</f>
        <v>0</v>
      </c>
    </row>
    <row r="33" spans="1:14">
      <c r="A33" s="252">
        <v>0</v>
      </c>
      <c r="B33" s="253"/>
      <c r="C33" s="252">
        <v>0</v>
      </c>
      <c r="D33" s="253"/>
      <c r="E33" s="253"/>
      <c r="F33" s="253"/>
      <c r="G33" s="253"/>
      <c r="H33" s="253"/>
      <c r="I33" s="254"/>
      <c r="J33" s="253"/>
      <c r="K33" s="253"/>
      <c r="L33" s="253"/>
      <c r="M33" s="253"/>
    </row>
    <row r="34" spans="1:14">
      <c r="A34" s="255"/>
      <c r="B34" s="253">
        <f>A35-A33</f>
        <v>0</v>
      </c>
      <c r="C34" s="255"/>
      <c r="D34" s="253">
        <f>C33+C35</f>
        <v>0</v>
      </c>
      <c r="E34" s="253">
        <f>D34/2</f>
        <v>0</v>
      </c>
      <c r="F34" s="253">
        <f>IF(E34&lt;2,E34*B34,0)</f>
        <v>0</v>
      </c>
      <c r="G34" s="253">
        <f>IF((AND(E34&gt;2,E34&lt;4)),B34*E34,0)</f>
        <v>0</v>
      </c>
      <c r="H34" s="253">
        <f>IF((AND(E34&gt;4,E34&lt;6)),B34*E34,0)</f>
        <v>0</v>
      </c>
      <c r="I34" s="252">
        <v>1.1000000000000001</v>
      </c>
      <c r="J34" s="253">
        <f>IF(E34&lt;1,B34*E34*I34,0)</f>
        <v>0</v>
      </c>
      <c r="K34" s="253">
        <f>IF((AND(E34&gt;1,E34&lt;2.5)),B34*E34*I34,0)</f>
        <v>0</v>
      </c>
      <c r="L34" s="253">
        <f>IF((AND(E34&gt;2.5,E34&lt;4)),B34*E34*I34,0)</f>
        <v>0</v>
      </c>
      <c r="M34" s="253">
        <f>IF((IF(E34&gt;4,E34&lt;6)),B34*E34*I34,0)</f>
        <v>0</v>
      </c>
    </row>
    <row r="35" spans="1:14">
      <c r="A35" s="252">
        <v>0</v>
      </c>
      <c r="B35" s="253"/>
      <c r="C35" s="252">
        <v>0</v>
      </c>
      <c r="D35" s="253"/>
      <c r="E35" s="253"/>
      <c r="F35" s="253"/>
      <c r="G35" s="253"/>
      <c r="H35" s="253"/>
      <c r="I35" s="255"/>
      <c r="J35" s="253"/>
      <c r="K35" s="253"/>
      <c r="L35" s="253"/>
      <c r="M35" s="253"/>
    </row>
    <row r="36" spans="1:14">
      <c r="A36" s="255"/>
      <c r="B36" s="253">
        <f>A37-A35</f>
        <v>0</v>
      </c>
      <c r="C36" s="255"/>
      <c r="D36" s="253">
        <f>C35+C37</f>
        <v>0</v>
      </c>
      <c r="E36" s="253">
        <f>D36/2</f>
        <v>0</v>
      </c>
      <c r="F36" s="253">
        <f>IF(E36&lt;2,E36*B36,0)</f>
        <v>0</v>
      </c>
      <c r="G36" s="253">
        <f>IF((AND(E36&gt;2,E36&lt;4)),B36*E36,0)</f>
        <v>0</v>
      </c>
      <c r="H36" s="253">
        <f>IF((AND(E36&gt;4,E36&lt;6)),B36*E36,0)</f>
        <v>0</v>
      </c>
      <c r="I36" s="252">
        <v>1.1000000000000001</v>
      </c>
      <c r="J36" s="253">
        <f>IF(E36&lt;1,B36*E36*I36,0)</f>
        <v>0</v>
      </c>
      <c r="K36" s="253">
        <f>IF((AND(E36&gt;1,E36&lt;2.5)),B36*E36*I36,0)</f>
        <v>0</v>
      </c>
      <c r="L36" s="253">
        <f>IF((AND(E36&gt;2.5,E36&lt;4)),B36*E36*I36,0)</f>
        <v>0</v>
      </c>
      <c r="M36" s="253">
        <f>IF((IF(E36&gt;4,E36&lt;6)),B36*E36*I36,0)</f>
        <v>0</v>
      </c>
    </row>
    <row r="37" spans="1:14">
      <c r="A37" s="252">
        <v>0</v>
      </c>
      <c r="B37" s="253"/>
      <c r="C37" s="252">
        <v>0</v>
      </c>
      <c r="D37" s="253"/>
      <c r="E37" s="253"/>
      <c r="F37" s="253"/>
      <c r="G37" s="253"/>
      <c r="H37" s="253"/>
      <c r="I37" s="255"/>
      <c r="J37" s="253"/>
      <c r="K37" s="253"/>
      <c r="L37" s="253"/>
      <c r="M37" s="253"/>
    </row>
    <row r="38" spans="1:14">
      <c r="A38" s="255"/>
      <c r="B38" s="253">
        <f>A39-A37</f>
        <v>0</v>
      </c>
      <c r="C38" s="255"/>
      <c r="D38" s="253">
        <f>C37+C39</f>
        <v>0</v>
      </c>
      <c r="E38" s="253">
        <f>D38/2</f>
        <v>0</v>
      </c>
      <c r="F38" s="253">
        <f>IF(E38&lt;2,E38*B38,0)</f>
        <v>0</v>
      </c>
      <c r="G38" s="253">
        <f>IF((AND(E38&gt;2,E38&lt;4)),B38*E38,0)</f>
        <v>0</v>
      </c>
      <c r="H38" s="253">
        <f>IF((AND(E38&gt;4,E38&lt;6)),B38*E38,0)</f>
        <v>0</v>
      </c>
      <c r="I38" s="252">
        <v>1.1000000000000001</v>
      </c>
      <c r="J38" s="253">
        <f>IF(E38&lt;1,B38*E38*I38,0)</f>
        <v>0</v>
      </c>
      <c r="K38" s="253">
        <f>IF((AND(E38&gt;1,E38&lt;2.5)),B38*E38*I38,0)</f>
        <v>0</v>
      </c>
      <c r="L38" s="253">
        <f>IF((AND(E38&gt;2.5,E38&lt;4)),B38*E38*I38,0)</f>
        <v>0</v>
      </c>
      <c r="M38" s="253">
        <f>IF((IF(E38&gt;4,E38&lt;6)),B38*E38*I38,0)</f>
        <v>0</v>
      </c>
    </row>
    <row r="39" spans="1:14">
      <c r="A39" s="252">
        <v>0</v>
      </c>
      <c r="B39" s="253"/>
      <c r="C39" s="252">
        <v>0</v>
      </c>
      <c r="D39" s="253"/>
      <c r="E39" s="253"/>
      <c r="F39" s="253"/>
      <c r="G39" s="253"/>
      <c r="H39" s="253"/>
      <c r="I39" s="255"/>
      <c r="J39" s="253"/>
      <c r="K39" s="253"/>
      <c r="L39" s="253"/>
      <c r="M39" s="253"/>
    </row>
    <row r="40" spans="1:14">
      <c r="A40" s="255"/>
      <c r="B40" s="253">
        <f>A41-A39</f>
        <v>0</v>
      </c>
      <c r="C40" s="255"/>
      <c r="D40" s="253">
        <f>C39+C41</f>
        <v>0</v>
      </c>
      <c r="E40" s="253">
        <f>D40/2</f>
        <v>0</v>
      </c>
      <c r="F40" s="253">
        <f>IF(E40&lt;2,E40*B40,0)</f>
        <v>0</v>
      </c>
      <c r="G40" s="253">
        <f>IF((AND(E40&gt;2,E40&lt;4)),B40*E40,0)</f>
        <v>0</v>
      </c>
      <c r="H40" s="253">
        <f>IF((AND(E40&gt;4,E40&lt;6)),B40*E40,0)</f>
        <v>0</v>
      </c>
      <c r="I40" s="252">
        <v>1.1000000000000001</v>
      </c>
      <c r="J40" s="253">
        <f>IF(E40&lt;1,B40*E40*I40,0)</f>
        <v>0</v>
      </c>
      <c r="K40" s="253">
        <f>IF((AND(E40&gt;1,E40&lt;2.5)),B40*E40*I40,0)</f>
        <v>0</v>
      </c>
      <c r="L40" s="253">
        <f>IF((AND(E40&gt;2.5,E40&lt;4)),B40*E40*I40,0)</f>
        <v>0</v>
      </c>
      <c r="M40" s="253">
        <f>IF((IF(E40&gt;4,E40&lt;6)),B40*E40*I40,0)</f>
        <v>0</v>
      </c>
    </row>
    <row r="41" spans="1:14">
      <c r="A41" s="252">
        <v>0</v>
      </c>
      <c r="B41" s="253"/>
      <c r="C41" s="252">
        <v>0</v>
      </c>
      <c r="D41" s="253"/>
      <c r="E41" s="253"/>
      <c r="F41" s="253"/>
      <c r="G41" s="253"/>
      <c r="H41" s="253"/>
      <c r="I41" s="254"/>
      <c r="J41" s="253"/>
      <c r="K41" s="253"/>
      <c r="L41" s="253"/>
      <c r="M41" s="253"/>
    </row>
    <row r="42" spans="1:14">
      <c r="A42" s="256"/>
      <c r="B42" s="257"/>
      <c r="C42" s="256"/>
      <c r="D42" s="257"/>
      <c r="E42" s="257"/>
      <c r="F42" s="257">
        <f>SUM(F9:F41)</f>
        <v>320.512</v>
      </c>
      <c r="G42" s="257">
        <f>SUM(G9:G41)</f>
        <v>0</v>
      </c>
      <c r="H42" s="257">
        <f>SUM(H9:H41)</f>
        <v>0</v>
      </c>
      <c r="I42" s="258"/>
      <c r="J42" s="257">
        <f>SUM(J9:J41)</f>
        <v>0</v>
      </c>
      <c r="K42" s="257">
        <f>SUM(K9:K41)</f>
        <v>352.56320000000005</v>
      </c>
      <c r="L42" s="257">
        <f>SUM(L9:L41)</f>
        <v>0</v>
      </c>
      <c r="M42" s="257">
        <f>SUM(M9:M41)</f>
        <v>0</v>
      </c>
    </row>
    <row r="43" spans="1:14">
      <c r="A43" s="259" t="s">
        <v>821</v>
      </c>
      <c r="B43" s="258"/>
      <c r="C43" s="258"/>
      <c r="D43" s="258"/>
      <c r="E43" s="258"/>
      <c r="F43" s="258">
        <f>F42*2</f>
        <v>641.024</v>
      </c>
      <c r="G43" s="258">
        <f>G42*2</f>
        <v>0</v>
      </c>
      <c r="H43" s="258">
        <f>H42*2</f>
        <v>0</v>
      </c>
      <c r="I43" s="260"/>
      <c r="J43" s="258"/>
      <c r="K43" s="258"/>
      <c r="L43" s="258"/>
      <c r="M43" s="261">
        <f>J42+K42+L42+M42</f>
        <v>352.56320000000005</v>
      </c>
      <c r="N43" s="262"/>
    </row>
    <row r="44" spans="1:14">
      <c r="A44" s="258"/>
      <c r="B44" s="258"/>
      <c r="C44" s="258"/>
      <c r="D44" s="258"/>
      <c r="E44" s="258"/>
      <c r="F44" s="258"/>
      <c r="G44" s="258"/>
      <c r="H44" s="259">
        <f>F43+G43+H43</f>
        <v>641.024</v>
      </c>
      <c r="I44" s="260"/>
      <c r="J44" s="258"/>
      <c r="K44" s="258"/>
      <c r="L44" s="258"/>
      <c r="M44" s="260"/>
      <c r="N44" s="262"/>
    </row>
    <row r="45" spans="1:14">
      <c r="A45" s="258"/>
      <c r="B45" s="258"/>
      <c r="C45" s="258"/>
      <c r="D45" s="258"/>
      <c r="E45" s="258"/>
      <c r="F45" s="258"/>
      <c r="G45" s="258"/>
      <c r="H45" s="258"/>
      <c r="I45" s="260"/>
      <c r="J45" s="258"/>
      <c r="K45" s="258"/>
      <c r="L45" s="258"/>
      <c r="M45" s="260"/>
      <c r="N45" s="262"/>
    </row>
    <row r="46" spans="1:14">
      <c r="A46" s="258"/>
      <c r="B46" s="258"/>
      <c r="C46" s="258"/>
      <c r="D46" s="258"/>
      <c r="E46" s="258"/>
      <c r="F46" s="258"/>
      <c r="G46" s="258"/>
      <c r="H46" s="258"/>
      <c r="I46" s="260"/>
      <c r="J46" s="258"/>
      <c r="K46" s="258"/>
      <c r="L46" s="258"/>
      <c r="M46" s="260"/>
      <c r="N46" s="262"/>
    </row>
    <row r="47" spans="1:14" ht="13.8" thickBot="1">
      <c r="A47" s="263" t="s">
        <v>822</v>
      </c>
      <c r="B47" s="258"/>
      <c r="C47" s="258"/>
      <c r="D47" s="258"/>
      <c r="E47" s="258"/>
      <c r="F47" s="258"/>
      <c r="G47" s="258"/>
      <c r="H47" s="263" t="s">
        <v>823</v>
      </c>
      <c r="I47" s="258"/>
      <c r="J47" s="258"/>
      <c r="K47" s="258"/>
      <c r="L47" s="263" t="s">
        <v>824</v>
      </c>
      <c r="M47" s="258"/>
      <c r="N47" s="262"/>
    </row>
    <row r="48" spans="1:14" ht="13.8" thickTop="1">
      <c r="A48" s="264" t="s">
        <v>825</v>
      </c>
      <c r="B48" s="265"/>
      <c r="C48" s="265" t="s">
        <v>826</v>
      </c>
      <c r="D48" s="265"/>
      <c r="E48" s="266" t="s">
        <v>827</v>
      </c>
      <c r="F48" s="267"/>
      <c r="G48" s="258"/>
      <c r="H48" s="268" t="s">
        <v>828</v>
      </c>
      <c r="I48" s="265" t="s">
        <v>829</v>
      </c>
      <c r="J48" s="269" t="s">
        <v>827</v>
      </c>
      <c r="K48" s="258"/>
      <c r="L48" s="268" t="s">
        <v>830</v>
      </c>
      <c r="M48" s="265" t="s">
        <v>829</v>
      </c>
      <c r="N48" s="267" t="s">
        <v>831</v>
      </c>
    </row>
    <row r="49" spans="1:14" ht="13.8" thickBot="1">
      <c r="A49" s="270"/>
      <c r="B49" s="271"/>
      <c r="C49" s="271" t="s">
        <v>168</v>
      </c>
      <c r="D49" s="271"/>
      <c r="E49" s="271" t="s">
        <v>174</v>
      </c>
      <c r="F49" s="272"/>
      <c r="G49" s="258"/>
      <c r="H49" s="270" t="s">
        <v>144</v>
      </c>
      <c r="I49" s="271" t="s">
        <v>168</v>
      </c>
      <c r="J49" s="272" t="s">
        <v>174</v>
      </c>
      <c r="K49" s="258"/>
      <c r="L49" s="270" t="s">
        <v>832</v>
      </c>
      <c r="M49" s="271" t="s">
        <v>168</v>
      </c>
      <c r="N49" s="272" t="s">
        <v>174</v>
      </c>
    </row>
    <row r="50" spans="1:14" ht="13.8" thickTop="1">
      <c r="A50" s="273" t="s">
        <v>833</v>
      </c>
      <c r="B50" s="273"/>
      <c r="C50" s="273">
        <v>1.55</v>
      </c>
      <c r="D50" s="273"/>
      <c r="E50" s="273">
        <f t="shared" ref="E50:E62" si="0">2*0.7*1.3*C50</f>
        <v>2.8209999999999997</v>
      </c>
      <c r="F50" s="273"/>
      <c r="G50" s="258"/>
      <c r="H50" s="265">
        <f>0.2*0.2</f>
        <v>4.0000000000000008E-2</v>
      </c>
      <c r="I50" s="265">
        <v>192.4</v>
      </c>
      <c r="J50" s="265">
        <f>H50*I50</f>
        <v>7.6960000000000015</v>
      </c>
      <c r="K50" s="258"/>
      <c r="L50" s="274">
        <v>300</v>
      </c>
      <c r="M50" s="273">
        <v>192.4</v>
      </c>
      <c r="N50" s="275">
        <f>(3.14*0.17*0.17)*M50</f>
        <v>17.459530400000006</v>
      </c>
    </row>
    <row r="51" spans="1:14">
      <c r="A51" s="275" t="s">
        <v>834</v>
      </c>
      <c r="B51" s="275"/>
      <c r="C51" s="275">
        <v>1.49</v>
      </c>
      <c r="D51" s="275"/>
      <c r="E51" s="273">
        <f t="shared" si="0"/>
        <v>2.7117999999999998</v>
      </c>
      <c r="F51" s="275"/>
      <c r="G51" s="258"/>
      <c r="H51" s="275">
        <f>0.15*1.2</f>
        <v>0.18</v>
      </c>
      <c r="I51" s="275">
        <v>0</v>
      </c>
      <c r="J51" s="275">
        <f>H51*I51</f>
        <v>0</v>
      </c>
      <c r="K51" s="258"/>
      <c r="L51" s="276">
        <v>400</v>
      </c>
      <c r="M51" s="275">
        <v>0</v>
      </c>
      <c r="N51" s="275">
        <f>(3.14*0.23*0.23)*M51</f>
        <v>0</v>
      </c>
    </row>
    <row r="52" spans="1:14">
      <c r="A52" s="275" t="s">
        <v>835</v>
      </c>
      <c r="B52" s="275"/>
      <c r="C52" s="275">
        <v>2.15</v>
      </c>
      <c r="D52" s="275"/>
      <c r="E52" s="273">
        <f t="shared" si="0"/>
        <v>3.9129999999999994</v>
      </c>
      <c r="F52" s="275"/>
      <c r="G52" s="258"/>
      <c r="H52" s="275"/>
      <c r="I52" s="275"/>
      <c r="J52" s="275"/>
      <c r="K52" s="258"/>
      <c r="L52" s="276">
        <v>500</v>
      </c>
      <c r="M52" s="275">
        <v>0</v>
      </c>
      <c r="N52" s="275">
        <f>(3.14*0.26*0.26)*M52</f>
        <v>0</v>
      </c>
    </row>
    <row r="53" spans="1:14">
      <c r="A53" s="275" t="s">
        <v>836</v>
      </c>
      <c r="B53" s="275"/>
      <c r="C53" s="275">
        <v>2.15</v>
      </c>
      <c r="D53" s="275"/>
      <c r="E53" s="273">
        <f t="shared" si="0"/>
        <v>3.9129999999999994</v>
      </c>
      <c r="F53" s="275"/>
      <c r="G53" s="258"/>
      <c r="H53" s="275"/>
      <c r="I53" s="275"/>
      <c r="J53" s="275"/>
      <c r="K53" s="258"/>
      <c r="L53" s="276">
        <v>600</v>
      </c>
      <c r="M53" s="275">
        <v>0</v>
      </c>
      <c r="N53" s="275">
        <f>(3.14*0.32*0.32)*M53</f>
        <v>0</v>
      </c>
    </row>
    <row r="54" spans="1:14">
      <c r="A54" s="275"/>
      <c r="B54" s="275"/>
      <c r="C54" s="275"/>
      <c r="D54" s="275"/>
      <c r="E54" s="273">
        <f t="shared" si="0"/>
        <v>0</v>
      </c>
      <c r="F54" s="275"/>
      <c r="G54" s="258"/>
      <c r="H54" s="275"/>
      <c r="I54" s="275"/>
      <c r="J54" s="275"/>
      <c r="K54" s="258"/>
      <c r="L54" s="276"/>
      <c r="M54" s="275"/>
      <c r="N54" s="275"/>
    </row>
    <row r="55" spans="1:14">
      <c r="A55" s="275"/>
      <c r="B55" s="275"/>
      <c r="C55" s="275"/>
      <c r="D55" s="275"/>
      <c r="E55" s="273">
        <f t="shared" si="0"/>
        <v>0</v>
      </c>
      <c r="F55" s="275"/>
      <c r="G55" s="258"/>
      <c r="H55" s="275"/>
      <c r="I55" s="275"/>
      <c r="J55" s="275"/>
      <c r="K55" s="258"/>
      <c r="L55" s="275"/>
      <c r="M55" s="275"/>
      <c r="N55" s="275"/>
    </row>
    <row r="56" spans="1:14">
      <c r="A56" s="275"/>
      <c r="B56" s="275"/>
      <c r="C56" s="275"/>
      <c r="D56" s="275"/>
      <c r="E56" s="273">
        <f t="shared" si="0"/>
        <v>0</v>
      </c>
      <c r="F56" s="275"/>
      <c r="G56" s="258"/>
      <c r="H56" s="275"/>
      <c r="I56" s="275"/>
      <c r="J56" s="275"/>
      <c r="K56" s="258"/>
      <c r="L56" s="275"/>
      <c r="M56" s="275"/>
      <c r="N56" s="275"/>
    </row>
    <row r="57" spans="1:14">
      <c r="A57" s="275"/>
      <c r="B57" s="275"/>
      <c r="C57" s="275"/>
      <c r="D57" s="275"/>
      <c r="E57" s="273">
        <f t="shared" si="0"/>
        <v>0</v>
      </c>
      <c r="F57" s="275"/>
      <c r="G57" s="258"/>
      <c r="H57" s="275"/>
      <c r="I57" s="275"/>
      <c r="J57" s="275"/>
      <c r="K57" s="258"/>
      <c r="L57" s="275"/>
      <c r="M57" s="275"/>
      <c r="N57" s="275"/>
    </row>
    <row r="58" spans="1:14">
      <c r="A58" s="275"/>
      <c r="B58" s="275"/>
      <c r="C58" s="275"/>
      <c r="D58" s="275"/>
      <c r="E58" s="273">
        <f t="shared" si="0"/>
        <v>0</v>
      </c>
      <c r="F58" s="275"/>
      <c r="G58" s="258"/>
      <c r="H58" s="275"/>
      <c r="I58" s="275"/>
      <c r="J58" s="275"/>
      <c r="K58" s="258"/>
      <c r="L58" s="275"/>
      <c r="M58" s="275"/>
      <c r="N58" s="275"/>
    </row>
    <row r="59" spans="1:14">
      <c r="A59" s="275"/>
      <c r="B59" s="275"/>
      <c r="C59" s="275"/>
      <c r="D59" s="275"/>
      <c r="E59" s="273">
        <f t="shared" si="0"/>
        <v>0</v>
      </c>
      <c r="F59" s="275"/>
      <c r="G59" s="258"/>
      <c r="H59" s="275"/>
      <c r="I59" s="275"/>
      <c r="J59" s="275"/>
      <c r="K59" s="258"/>
      <c r="L59" s="275"/>
      <c r="M59" s="275"/>
      <c r="N59" s="275"/>
    </row>
    <row r="60" spans="1:14">
      <c r="A60" s="275"/>
      <c r="B60" s="275"/>
      <c r="C60" s="275"/>
      <c r="D60" s="275"/>
      <c r="E60" s="273">
        <f t="shared" si="0"/>
        <v>0</v>
      </c>
      <c r="F60" s="275"/>
      <c r="G60" s="258"/>
      <c r="H60" s="275"/>
      <c r="I60" s="275"/>
      <c r="J60" s="275"/>
      <c r="K60" s="258"/>
      <c r="L60" s="275"/>
      <c r="M60" s="275"/>
      <c r="N60" s="275"/>
    </row>
    <row r="61" spans="1:14">
      <c r="A61" s="275"/>
      <c r="B61" s="275"/>
      <c r="C61" s="275"/>
      <c r="D61" s="275"/>
      <c r="E61" s="273">
        <f t="shared" si="0"/>
        <v>0</v>
      </c>
      <c r="F61" s="275"/>
      <c r="G61" s="258"/>
      <c r="H61" s="275"/>
      <c r="I61" s="275"/>
      <c r="J61" s="275"/>
      <c r="K61" s="258"/>
      <c r="L61" s="275"/>
      <c r="M61" s="275"/>
      <c r="N61" s="275"/>
    </row>
    <row r="62" spans="1:14">
      <c r="A62" s="275"/>
      <c r="B62" s="275"/>
      <c r="C62" s="275"/>
      <c r="D62" s="275"/>
      <c r="E62" s="273">
        <f t="shared" si="0"/>
        <v>0</v>
      </c>
      <c r="F62" s="275"/>
      <c r="G62" s="258"/>
      <c r="H62" s="275"/>
      <c r="I62" s="275"/>
      <c r="J62" s="275"/>
      <c r="K62" s="258"/>
      <c r="L62" s="275"/>
      <c r="M62" s="275"/>
      <c r="N62" s="275"/>
    </row>
    <row r="63" spans="1:14">
      <c r="A63" s="275"/>
      <c r="B63" s="275"/>
      <c r="C63" s="275"/>
      <c r="D63" s="275"/>
      <c r="E63" s="275"/>
      <c r="F63" s="275"/>
      <c r="G63" s="258"/>
      <c r="H63" s="275"/>
      <c r="I63" s="275"/>
      <c r="J63" s="275"/>
      <c r="K63" s="258"/>
      <c r="L63" s="275"/>
      <c r="M63" s="275"/>
      <c r="N63" s="275"/>
    </row>
    <row r="64" spans="1:14">
      <c r="A64" s="259" t="s">
        <v>821</v>
      </c>
      <c r="B64" s="275"/>
      <c r="C64" s="275"/>
      <c r="D64" s="275"/>
      <c r="E64" s="259">
        <f>SUM(E50:E62)</f>
        <v>13.358799999999999</v>
      </c>
      <c r="F64" s="275"/>
      <c r="G64" s="258"/>
      <c r="H64" s="259" t="s">
        <v>821</v>
      </c>
      <c r="I64" s="275"/>
      <c r="J64" s="259">
        <f>SUM(J50:J57)</f>
        <v>7.6960000000000015</v>
      </c>
      <c r="K64" s="258"/>
      <c r="L64" s="259" t="s">
        <v>821</v>
      </c>
      <c r="M64" s="275"/>
      <c r="N64" s="259">
        <f>SUM(N50:N57)</f>
        <v>17.459530400000006</v>
      </c>
    </row>
    <row r="65" spans="1:14">
      <c r="A65" s="258"/>
      <c r="B65" s="258"/>
      <c r="C65" s="258"/>
      <c r="D65" s="258"/>
      <c r="E65" s="258"/>
      <c r="F65" s="258"/>
      <c r="G65" s="258"/>
      <c r="H65" s="258"/>
      <c r="I65" s="258"/>
      <c r="J65" s="258"/>
      <c r="K65" s="258"/>
      <c r="L65" s="258"/>
      <c r="M65" s="258"/>
      <c r="N65" s="262"/>
    </row>
    <row r="66" spans="1:14">
      <c r="A66" s="263" t="s">
        <v>837</v>
      </c>
      <c r="B66" s="258"/>
      <c r="C66" s="277">
        <f>M43+E64+J64</f>
        <v>373.61800000000005</v>
      </c>
      <c r="D66" s="263" t="s">
        <v>174</v>
      </c>
      <c r="E66" s="278" t="s">
        <v>838</v>
      </c>
      <c r="F66" s="258"/>
      <c r="G66" s="258"/>
      <c r="H66" s="258"/>
      <c r="I66" s="258"/>
      <c r="J66" s="258"/>
      <c r="K66" s="258"/>
      <c r="L66" s="258"/>
      <c r="M66" s="258"/>
      <c r="N66" s="262"/>
    </row>
    <row r="67" spans="1:14">
      <c r="A67" s="258"/>
      <c r="B67" s="258"/>
      <c r="C67" s="277">
        <f>M43+E64+J64-N64</f>
        <v>356.15846960000005</v>
      </c>
      <c r="D67" s="263" t="s">
        <v>174</v>
      </c>
      <c r="E67" s="278" t="s">
        <v>839</v>
      </c>
      <c r="F67" s="258"/>
      <c r="G67" s="258"/>
      <c r="H67" s="258"/>
      <c r="I67" s="258"/>
      <c r="J67" s="258"/>
      <c r="K67" s="258"/>
      <c r="L67" s="258"/>
      <c r="M67" s="258"/>
      <c r="N67" s="262"/>
    </row>
    <row r="68" spans="1:14">
      <c r="A68" s="258"/>
      <c r="B68" s="258"/>
      <c r="C68" s="258"/>
      <c r="D68" s="258"/>
      <c r="E68" s="258"/>
      <c r="F68" s="258"/>
      <c r="G68" s="258"/>
      <c r="H68" s="258"/>
      <c r="I68" s="258"/>
      <c r="J68" s="258"/>
      <c r="K68" s="258"/>
      <c r="L68" s="258"/>
      <c r="M68" s="258"/>
      <c r="N68" s="262"/>
    </row>
    <row r="69" spans="1:14">
      <c r="A69" s="258"/>
      <c r="B69" s="258"/>
      <c r="C69" s="258"/>
      <c r="D69" s="258"/>
      <c r="E69" s="258"/>
      <c r="F69" s="258"/>
      <c r="G69" s="258"/>
      <c r="H69" s="258"/>
      <c r="I69" s="258"/>
      <c r="J69" s="258"/>
      <c r="K69" s="258"/>
      <c r="L69" s="258"/>
      <c r="M69" s="258"/>
      <c r="N69" s="262"/>
    </row>
    <row r="70" spans="1:14">
      <c r="A70" s="258"/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58"/>
      <c r="N70" s="262"/>
    </row>
    <row r="71" spans="1:14">
      <c r="A71" s="258"/>
      <c r="B71" s="258"/>
      <c r="C71" s="258"/>
      <c r="D71" s="258"/>
      <c r="E71" s="258"/>
      <c r="F71" s="258"/>
      <c r="G71" s="258"/>
      <c r="H71" s="258"/>
      <c r="I71" s="258"/>
      <c r="J71" s="258"/>
      <c r="K71" s="258"/>
      <c r="L71" s="258"/>
      <c r="M71" s="258"/>
      <c r="N71" s="262"/>
    </row>
    <row r="72" spans="1:14">
      <c r="A72" s="258"/>
      <c r="B72" s="258"/>
      <c r="C72" s="258"/>
      <c r="D72" s="258"/>
      <c r="E72" s="258"/>
      <c r="F72" s="258"/>
      <c r="G72" s="258"/>
      <c r="H72" s="258"/>
      <c r="I72" s="258"/>
      <c r="J72" s="258"/>
      <c r="K72" s="258"/>
      <c r="L72" s="258"/>
      <c r="M72" s="258"/>
      <c r="N72" s="262"/>
    </row>
    <row r="73" spans="1:14">
      <c r="A73" s="258"/>
      <c r="B73" s="258"/>
      <c r="C73" s="258"/>
      <c r="D73" s="258"/>
      <c r="E73" s="258"/>
      <c r="F73" s="258"/>
      <c r="G73" s="258"/>
      <c r="H73" s="258"/>
      <c r="I73" s="258"/>
      <c r="J73" s="258"/>
      <c r="K73" s="258"/>
      <c r="L73" s="258"/>
      <c r="M73" s="258"/>
      <c r="N73" s="262"/>
    </row>
    <row r="74" spans="1:14">
      <c r="A74" s="258"/>
      <c r="B74" s="258"/>
      <c r="C74" s="258"/>
      <c r="D74" s="258"/>
      <c r="E74" s="258"/>
      <c r="F74" s="258"/>
      <c r="G74" s="258"/>
      <c r="H74" s="258"/>
      <c r="I74" s="258"/>
      <c r="J74" s="258"/>
      <c r="K74" s="258"/>
      <c r="L74" s="258"/>
      <c r="M74" s="258"/>
      <c r="N74" s="262"/>
    </row>
    <row r="75" spans="1:14">
      <c r="A75" s="258"/>
      <c r="B75" s="258"/>
      <c r="C75" s="258"/>
      <c r="D75" s="258"/>
      <c r="E75" s="258"/>
      <c r="F75" s="258"/>
      <c r="G75" s="258"/>
      <c r="H75" s="258"/>
      <c r="I75" s="258"/>
      <c r="J75" s="258"/>
      <c r="K75" s="258"/>
      <c r="L75" s="258"/>
      <c r="M75" s="258"/>
      <c r="N75" s="262"/>
    </row>
    <row r="76" spans="1:14">
      <c r="A76" s="258"/>
      <c r="B76" s="258"/>
      <c r="C76" s="258"/>
      <c r="D76" s="258"/>
      <c r="E76" s="258"/>
      <c r="F76" s="258"/>
      <c r="G76" s="258"/>
      <c r="H76" s="258"/>
      <c r="I76" s="258"/>
      <c r="J76" s="258"/>
      <c r="K76" s="257"/>
      <c r="L76" s="257"/>
      <c r="M76" s="257"/>
    </row>
    <row r="77" spans="1:14">
      <c r="A77" s="258"/>
      <c r="B77" s="258"/>
      <c r="C77" s="258"/>
      <c r="D77" s="258"/>
      <c r="E77" s="258"/>
      <c r="F77" s="258"/>
      <c r="G77" s="258"/>
      <c r="H77" s="258"/>
      <c r="I77" s="258"/>
      <c r="J77" s="258"/>
      <c r="K77" s="257"/>
      <c r="L77" s="257"/>
      <c r="M77" s="257"/>
    </row>
    <row r="78" spans="1:14">
      <c r="A78" s="258"/>
      <c r="B78" s="258"/>
      <c r="C78" s="258"/>
      <c r="D78" s="258"/>
      <c r="E78" s="258"/>
      <c r="F78" s="258"/>
      <c r="G78" s="258"/>
      <c r="H78" s="258"/>
      <c r="I78" s="258"/>
      <c r="J78" s="258"/>
      <c r="K78" s="257"/>
      <c r="L78" s="257"/>
      <c r="M78" s="257"/>
    </row>
    <row r="79" spans="1:14">
      <c r="A79" s="258"/>
      <c r="B79" s="258"/>
      <c r="C79" s="258"/>
      <c r="D79" s="258"/>
      <c r="E79" s="258"/>
      <c r="F79" s="258"/>
      <c r="G79" s="258"/>
      <c r="H79" s="258"/>
      <c r="I79" s="258"/>
      <c r="J79" s="258"/>
      <c r="K79" s="257"/>
      <c r="L79" s="257"/>
      <c r="M79" s="257"/>
    </row>
    <row r="80" spans="1:14">
      <c r="A80" s="258"/>
      <c r="B80" s="258"/>
      <c r="C80" s="258"/>
      <c r="D80" s="258"/>
      <c r="E80" s="258"/>
      <c r="F80" s="258"/>
      <c r="G80" s="258"/>
      <c r="H80" s="258"/>
      <c r="I80" s="258"/>
      <c r="J80" s="258"/>
      <c r="K80" s="257"/>
      <c r="L80" s="257"/>
      <c r="M80" s="257"/>
    </row>
    <row r="81" spans="1:13">
      <c r="A81" s="258"/>
      <c r="B81" s="258"/>
      <c r="C81" s="258"/>
      <c r="D81" s="258"/>
      <c r="E81" s="258"/>
      <c r="F81" s="258"/>
      <c r="G81" s="258"/>
      <c r="H81" s="258"/>
      <c r="I81" s="258"/>
      <c r="J81" s="258"/>
      <c r="K81" s="257"/>
      <c r="L81" s="257"/>
      <c r="M81" s="257"/>
    </row>
    <row r="82" spans="1:13">
      <c r="A82" s="258"/>
      <c r="B82" s="258"/>
      <c r="C82" s="258"/>
      <c r="D82" s="258"/>
      <c r="E82" s="258"/>
      <c r="F82" s="258"/>
      <c r="G82" s="258"/>
      <c r="H82" s="258"/>
      <c r="I82" s="258"/>
      <c r="J82" s="258"/>
      <c r="K82" s="257"/>
      <c r="L82" s="257"/>
      <c r="M82" s="257"/>
    </row>
    <row r="83" spans="1:13">
      <c r="A83" s="258"/>
      <c r="B83" s="258"/>
      <c r="C83" s="258"/>
      <c r="D83" s="258"/>
      <c r="E83" s="258"/>
      <c r="F83" s="258"/>
      <c r="G83" s="258"/>
      <c r="H83" s="258"/>
      <c r="I83" s="258"/>
      <c r="J83" s="258"/>
      <c r="K83" s="257"/>
      <c r="L83" s="257"/>
      <c r="M83" s="257"/>
    </row>
    <row r="84" spans="1:13">
      <c r="A84" s="258"/>
      <c r="B84" s="258"/>
      <c r="C84" s="258"/>
      <c r="D84" s="258"/>
      <c r="E84" s="258"/>
      <c r="F84" s="258"/>
      <c r="G84" s="258"/>
      <c r="H84" s="258"/>
      <c r="I84" s="258"/>
      <c r="J84" s="258"/>
      <c r="K84" s="257"/>
      <c r="L84" s="257"/>
      <c r="M84" s="257"/>
    </row>
    <row r="85" spans="1:13">
      <c r="A85" s="258"/>
      <c r="B85" s="258"/>
      <c r="C85" s="258"/>
      <c r="D85" s="258"/>
      <c r="E85" s="258"/>
      <c r="F85" s="258"/>
      <c r="G85" s="258"/>
      <c r="H85" s="258"/>
      <c r="I85" s="258"/>
      <c r="J85" s="258"/>
      <c r="K85" s="257"/>
      <c r="L85" s="257"/>
      <c r="M85" s="257"/>
    </row>
    <row r="86" spans="1:13">
      <c r="A86" s="258"/>
      <c r="B86" s="258"/>
      <c r="C86" s="258"/>
      <c r="D86" s="258"/>
      <c r="E86" s="258"/>
      <c r="F86" s="258"/>
      <c r="G86" s="258"/>
      <c r="H86" s="258"/>
      <c r="I86" s="258"/>
      <c r="J86" s="258"/>
      <c r="K86" s="257"/>
      <c r="L86" s="257"/>
      <c r="M86" s="257"/>
    </row>
    <row r="87" spans="1:13">
      <c r="A87" s="258"/>
      <c r="B87" s="258"/>
      <c r="C87" s="258"/>
      <c r="D87" s="258"/>
      <c r="E87" s="258"/>
      <c r="F87" s="258"/>
      <c r="G87" s="258"/>
      <c r="H87" s="258"/>
      <c r="I87" s="258"/>
      <c r="J87" s="258"/>
      <c r="K87" s="257"/>
      <c r="L87" s="257"/>
      <c r="M87" s="257"/>
    </row>
    <row r="88" spans="1:13">
      <c r="A88" s="258"/>
      <c r="B88" s="258"/>
      <c r="C88" s="258"/>
      <c r="D88" s="258"/>
      <c r="E88" s="258"/>
      <c r="F88" s="258"/>
      <c r="G88" s="258"/>
      <c r="H88" s="258"/>
      <c r="I88" s="258"/>
      <c r="J88" s="262"/>
    </row>
    <row r="89" spans="1:13">
      <c r="A89" s="258"/>
      <c r="B89" s="258"/>
      <c r="C89" s="258"/>
      <c r="D89" s="258"/>
      <c r="E89" s="258"/>
      <c r="F89" s="258"/>
      <c r="G89" s="258"/>
      <c r="H89" s="258"/>
      <c r="I89" s="258"/>
      <c r="J89" s="262"/>
    </row>
    <row r="90" spans="1:13">
      <c r="A90" s="258"/>
      <c r="B90" s="258"/>
      <c r="C90" s="258"/>
      <c r="D90" s="258"/>
      <c r="E90" s="258"/>
      <c r="F90" s="258"/>
      <c r="G90" s="258"/>
      <c r="H90" s="258"/>
      <c r="I90" s="258"/>
      <c r="J90" s="262"/>
    </row>
    <row r="91" spans="1:13">
      <c r="A91" s="258"/>
      <c r="B91" s="258"/>
      <c r="C91" s="258"/>
      <c r="D91" s="258"/>
      <c r="E91" s="258"/>
      <c r="F91" s="258"/>
      <c r="G91" s="258"/>
      <c r="H91" s="258"/>
      <c r="I91" s="258"/>
      <c r="J91" s="262"/>
    </row>
    <row r="92" spans="1:13">
      <c r="A92" s="258"/>
      <c r="B92" s="258"/>
      <c r="C92" s="258"/>
      <c r="D92" s="258"/>
      <c r="E92" s="258"/>
      <c r="F92" s="258"/>
      <c r="G92" s="258"/>
      <c r="H92" s="258"/>
      <c r="I92" s="258"/>
      <c r="J92" s="262"/>
    </row>
    <row r="93" spans="1:13">
      <c r="A93" s="258"/>
      <c r="B93" s="258"/>
      <c r="C93" s="258"/>
      <c r="D93" s="258"/>
      <c r="E93" s="258"/>
      <c r="F93" s="258"/>
      <c r="G93" s="258"/>
      <c r="H93" s="258"/>
      <c r="I93" s="258"/>
      <c r="J93" s="262"/>
    </row>
    <row r="94" spans="1:13">
      <c r="A94" s="258"/>
      <c r="B94" s="258"/>
      <c r="C94" s="258"/>
      <c r="D94" s="258"/>
      <c r="E94" s="258"/>
      <c r="F94" s="258"/>
      <c r="G94" s="258"/>
      <c r="H94" s="258"/>
      <c r="I94" s="258"/>
      <c r="J94" s="262"/>
    </row>
    <row r="95" spans="1:13">
      <c r="A95" s="258"/>
      <c r="B95" s="258"/>
      <c r="C95" s="258"/>
      <c r="D95" s="258"/>
      <c r="E95" s="258"/>
      <c r="F95" s="258"/>
      <c r="G95" s="258"/>
      <c r="H95" s="258"/>
      <c r="I95" s="258"/>
      <c r="J95" s="262"/>
    </row>
    <row r="96" spans="1:13">
      <c r="A96" s="258"/>
      <c r="B96" s="258"/>
      <c r="C96" s="258"/>
      <c r="D96" s="258"/>
      <c r="E96" s="258"/>
      <c r="F96" s="258"/>
      <c r="G96" s="258"/>
      <c r="H96" s="258"/>
      <c r="I96" s="258"/>
      <c r="J96" s="262"/>
    </row>
    <row r="97" spans="1:10">
      <c r="A97" s="258"/>
      <c r="B97" s="258"/>
      <c r="C97" s="258"/>
      <c r="D97" s="258"/>
      <c r="E97" s="258"/>
      <c r="F97" s="258"/>
      <c r="G97" s="258"/>
      <c r="H97" s="258"/>
      <c r="I97" s="258"/>
      <c r="J97" s="262"/>
    </row>
    <row r="98" spans="1:10">
      <c r="A98" s="258"/>
      <c r="B98" s="258"/>
      <c r="C98" s="258"/>
      <c r="D98" s="258"/>
      <c r="E98" s="258"/>
      <c r="F98" s="258"/>
      <c r="G98" s="258"/>
      <c r="H98" s="258"/>
      <c r="I98" s="258"/>
      <c r="J98" s="262"/>
    </row>
    <row r="99" spans="1:10">
      <c r="A99" s="258"/>
      <c r="B99" s="258"/>
      <c r="C99" s="258"/>
      <c r="D99" s="258"/>
      <c r="E99" s="258"/>
      <c r="F99" s="258"/>
      <c r="G99" s="258"/>
      <c r="H99" s="258"/>
      <c r="I99" s="258"/>
      <c r="J99" s="262"/>
    </row>
    <row r="100" spans="1:10">
      <c r="A100" s="258"/>
      <c r="B100" s="258"/>
      <c r="C100" s="258"/>
      <c r="D100" s="258"/>
      <c r="E100" s="258"/>
      <c r="F100" s="258"/>
      <c r="G100" s="258"/>
      <c r="H100" s="258"/>
      <c r="I100" s="258"/>
      <c r="J100" s="262"/>
    </row>
    <row r="101" spans="1:10">
      <c r="A101" s="258"/>
      <c r="B101" s="258"/>
      <c r="C101" s="258"/>
      <c r="D101" s="258"/>
      <c r="E101" s="258"/>
      <c r="F101" s="258"/>
      <c r="G101" s="258"/>
      <c r="H101" s="258"/>
      <c r="I101" s="258"/>
      <c r="J101" s="262"/>
    </row>
    <row r="102" spans="1:10">
      <c r="A102" s="258"/>
      <c r="B102" s="258"/>
      <c r="C102" s="258"/>
      <c r="D102" s="258"/>
      <c r="E102" s="258"/>
      <c r="F102" s="258"/>
      <c r="G102" s="258"/>
      <c r="H102" s="258"/>
      <c r="I102" s="258"/>
      <c r="J102" s="262"/>
    </row>
    <row r="103" spans="1:10">
      <c r="A103" s="258"/>
      <c r="B103" s="258"/>
      <c r="C103" s="258"/>
      <c r="D103" s="258"/>
      <c r="E103" s="258"/>
      <c r="F103" s="258"/>
      <c r="G103" s="258"/>
      <c r="H103" s="258"/>
      <c r="I103" s="258"/>
      <c r="J103" s="262"/>
    </row>
    <row r="104" spans="1:10">
      <c r="A104" s="258"/>
      <c r="B104" s="258"/>
      <c r="C104" s="258"/>
      <c r="D104" s="258"/>
      <c r="E104" s="258"/>
      <c r="F104" s="258"/>
      <c r="G104" s="258"/>
      <c r="H104" s="258"/>
      <c r="I104" s="258"/>
      <c r="J104" s="262"/>
    </row>
    <row r="105" spans="1:10">
      <c r="A105" s="258"/>
      <c r="B105" s="258"/>
      <c r="C105" s="258"/>
      <c r="D105" s="258"/>
      <c r="E105" s="258"/>
      <c r="F105" s="258"/>
      <c r="G105" s="258"/>
      <c r="H105" s="258"/>
      <c r="I105" s="258"/>
      <c r="J105" s="262"/>
    </row>
    <row r="106" spans="1:10">
      <c r="A106" s="258"/>
      <c r="B106" s="258"/>
      <c r="C106" s="258"/>
      <c r="D106" s="258"/>
      <c r="E106" s="258"/>
      <c r="F106" s="258"/>
      <c r="G106" s="258"/>
      <c r="H106" s="258"/>
      <c r="I106" s="258"/>
      <c r="J106" s="262"/>
    </row>
    <row r="107" spans="1:10">
      <c r="A107" s="258"/>
      <c r="B107" s="258"/>
      <c r="C107" s="258"/>
      <c r="D107" s="258"/>
      <c r="E107" s="258"/>
      <c r="F107" s="258"/>
      <c r="G107" s="258"/>
      <c r="H107" s="258"/>
      <c r="I107" s="258"/>
      <c r="J107" s="262"/>
    </row>
    <row r="108" spans="1:10">
      <c r="A108" s="258"/>
      <c r="B108" s="258"/>
      <c r="C108" s="258"/>
      <c r="D108" s="258"/>
      <c r="E108" s="258"/>
      <c r="F108" s="258"/>
      <c r="G108" s="258"/>
      <c r="H108" s="258"/>
      <c r="I108" s="258"/>
      <c r="J108" s="262"/>
    </row>
    <row r="109" spans="1:10">
      <c r="A109" s="258"/>
      <c r="B109" s="258"/>
      <c r="C109" s="258"/>
      <c r="D109" s="258"/>
      <c r="E109" s="258"/>
      <c r="F109" s="258"/>
      <c r="G109" s="258"/>
      <c r="H109" s="258"/>
      <c r="I109" s="258"/>
      <c r="J109" s="262"/>
    </row>
    <row r="110" spans="1:10">
      <c r="A110" s="258"/>
      <c r="B110" s="258"/>
      <c r="C110" s="258"/>
      <c r="D110" s="258"/>
      <c r="E110" s="258"/>
      <c r="F110" s="258"/>
      <c r="G110" s="258"/>
      <c r="H110" s="258"/>
      <c r="I110" s="258"/>
      <c r="J110" s="262"/>
    </row>
    <row r="111" spans="1:10">
      <c r="A111" s="258"/>
      <c r="B111" s="258"/>
      <c r="C111" s="258"/>
      <c r="D111" s="258"/>
      <c r="E111" s="258"/>
      <c r="F111" s="258"/>
      <c r="G111" s="258"/>
      <c r="H111" s="258"/>
      <c r="I111" s="258"/>
      <c r="J111" s="262"/>
    </row>
    <row r="112" spans="1:10">
      <c r="A112" s="258"/>
      <c r="B112" s="258"/>
      <c r="C112" s="258"/>
      <c r="D112" s="258"/>
      <c r="E112" s="258"/>
      <c r="F112" s="258"/>
      <c r="G112" s="258"/>
      <c r="H112" s="258"/>
      <c r="I112" s="258"/>
      <c r="J112" s="262"/>
    </row>
    <row r="113" spans="1:10">
      <c r="A113" s="258"/>
      <c r="B113" s="258"/>
      <c r="C113" s="258"/>
      <c r="D113" s="258"/>
      <c r="E113" s="258"/>
      <c r="F113" s="258"/>
      <c r="G113" s="258"/>
      <c r="H113" s="258"/>
      <c r="I113" s="258"/>
      <c r="J113" s="262"/>
    </row>
    <row r="114" spans="1:10">
      <c r="A114" s="258"/>
      <c r="B114" s="258"/>
      <c r="C114" s="258"/>
      <c r="D114" s="258"/>
      <c r="E114" s="258"/>
      <c r="F114" s="258"/>
      <c r="G114" s="258"/>
      <c r="H114" s="258"/>
      <c r="I114" s="258"/>
      <c r="J114" s="262"/>
    </row>
    <row r="115" spans="1:10">
      <c r="A115" s="258"/>
      <c r="B115" s="258"/>
      <c r="C115" s="258"/>
      <c r="D115" s="258"/>
      <c r="E115" s="258"/>
      <c r="F115" s="258"/>
      <c r="G115" s="258"/>
      <c r="H115" s="258"/>
      <c r="I115" s="258"/>
      <c r="J115" s="262"/>
    </row>
    <row r="116" spans="1:10">
      <c r="A116" s="258"/>
      <c r="B116" s="258"/>
      <c r="C116" s="258"/>
      <c r="D116" s="258"/>
      <c r="E116" s="258"/>
      <c r="F116" s="258"/>
      <c r="G116" s="258"/>
      <c r="H116" s="258"/>
      <c r="I116" s="258"/>
      <c r="J116" s="262"/>
    </row>
    <row r="117" spans="1:10">
      <c r="A117" s="258"/>
      <c r="B117" s="258"/>
      <c r="C117" s="258"/>
      <c r="D117" s="258"/>
      <c r="E117" s="258"/>
      <c r="F117" s="258"/>
      <c r="G117" s="258"/>
      <c r="H117" s="258"/>
      <c r="I117" s="258"/>
      <c r="J117" s="262"/>
    </row>
    <row r="118" spans="1:10">
      <c r="A118" s="258"/>
      <c r="B118" s="258"/>
      <c r="C118" s="258"/>
      <c r="D118" s="258"/>
      <c r="E118" s="258"/>
      <c r="F118" s="258"/>
      <c r="G118" s="258"/>
      <c r="H118" s="258"/>
      <c r="I118" s="258"/>
      <c r="J118" s="262"/>
    </row>
    <row r="119" spans="1:10">
      <c r="A119" s="258"/>
      <c r="B119" s="258"/>
      <c r="C119" s="258"/>
      <c r="D119" s="258"/>
      <c r="E119" s="258"/>
      <c r="F119" s="258"/>
      <c r="G119" s="258"/>
      <c r="H119" s="258"/>
      <c r="I119" s="258"/>
      <c r="J119" s="262"/>
    </row>
    <row r="120" spans="1:10">
      <c r="A120" s="257"/>
      <c r="B120" s="257"/>
      <c r="C120" s="257"/>
      <c r="D120" s="257"/>
      <c r="E120" s="257"/>
      <c r="F120" s="257"/>
      <c r="G120" s="257"/>
      <c r="H120" s="257"/>
      <c r="I120" s="257"/>
    </row>
    <row r="121" spans="1:10">
      <c r="A121" s="257"/>
      <c r="B121" s="257"/>
      <c r="C121" s="257"/>
      <c r="D121" s="257"/>
      <c r="E121" s="257"/>
      <c r="F121" s="257"/>
      <c r="G121" s="257"/>
      <c r="H121" s="257"/>
      <c r="I121" s="257"/>
    </row>
  </sheetData>
  <sheetProtection password="CCA7" sheet="1" objects="1" scenarios="1"/>
  <pageMargins left="0.7" right="0.7" top="0.78740157499999996" bottom="0.78740157499999996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96"/>
  <sheetViews>
    <sheetView workbookViewId="0">
      <selection activeCell="S19" sqref="S19"/>
    </sheetView>
  </sheetViews>
  <sheetFormatPr defaultColWidth="9.28515625" defaultRowHeight="13.2"/>
  <cols>
    <col min="1" max="8" width="9.28515625" style="239"/>
    <col min="9" max="9" width="11.7109375" style="239" customWidth="1"/>
    <col min="10" max="10" width="9.28515625" style="239"/>
    <col min="11" max="11" width="12.28515625" style="239" customWidth="1"/>
    <col min="12" max="16384" width="9.28515625" style="239"/>
  </cols>
  <sheetData>
    <row r="1" spans="1:13">
      <c r="A1" s="237" t="s">
        <v>801</v>
      </c>
      <c r="B1" s="238" t="s">
        <v>840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13.8" thickBot="1">
      <c r="A2" s="238" t="s">
        <v>841</v>
      </c>
      <c r="B2" s="238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spans="1:13" ht="13.8" thickTop="1">
      <c r="A3" s="240" t="s">
        <v>803</v>
      </c>
      <c r="B3" s="241" t="s">
        <v>804</v>
      </c>
      <c r="C3" s="242"/>
      <c r="D3" s="242"/>
      <c r="E3" s="242"/>
      <c r="F3" s="240" t="s">
        <v>805</v>
      </c>
      <c r="G3" s="242"/>
      <c r="H3" s="242"/>
      <c r="I3" s="240" t="s">
        <v>806</v>
      </c>
      <c r="J3" s="242"/>
      <c r="K3" s="242"/>
      <c r="L3" s="242"/>
      <c r="M3" s="243"/>
    </row>
    <row r="4" spans="1:13">
      <c r="A4" s="244" t="s">
        <v>807</v>
      </c>
      <c r="B4" s="245" t="s">
        <v>808</v>
      </c>
      <c r="C4" s="245"/>
      <c r="D4" s="245" t="s">
        <v>809</v>
      </c>
      <c r="E4" s="245"/>
      <c r="F4" s="246"/>
      <c r="G4" s="245" t="s">
        <v>810</v>
      </c>
      <c r="H4" s="245"/>
      <c r="I4" s="246"/>
      <c r="J4" s="245"/>
      <c r="K4" s="245" t="s">
        <v>811</v>
      </c>
      <c r="L4" s="245"/>
      <c r="M4" s="247"/>
    </row>
    <row r="5" spans="1:13">
      <c r="A5" s="246"/>
      <c r="B5" s="245"/>
      <c r="C5" s="248" t="s">
        <v>812</v>
      </c>
      <c r="D5" s="245" t="s">
        <v>813</v>
      </c>
      <c r="E5" s="245" t="s">
        <v>814</v>
      </c>
      <c r="F5" s="246" t="s">
        <v>815</v>
      </c>
      <c r="G5" s="245" t="s">
        <v>816</v>
      </c>
      <c r="H5" s="245" t="s">
        <v>817</v>
      </c>
      <c r="I5" s="244" t="s">
        <v>818</v>
      </c>
      <c r="J5" s="245" t="s">
        <v>819</v>
      </c>
      <c r="K5" s="245" t="s">
        <v>820</v>
      </c>
      <c r="L5" s="245" t="s">
        <v>816</v>
      </c>
      <c r="M5" s="247" t="s">
        <v>817</v>
      </c>
    </row>
    <row r="6" spans="1:13">
      <c r="A6" s="244" t="s">
        <v>168</v>
      </c>
      <c r="B6" s="245" t="s">
        <v>168</v>
      </c>
      <c r="C6" s="248" t="s">
        <v>168</v>
      </c>
      <c r="D6" s="245" t="s">
        <v>168</v>
      </c>
      <c r="E6" s="245" t="s">
        <v>168</v>
      </c>
      <c r="F6" s="246" t="s">
        <v>144</v>
      </c>
      <c r="G6" s="245" t="s">
        <v>144</v>
      </c>
      <c r="H6" s="245" t="s">
        <v>144</v>
      </c>
      <c r="I6" s="244" t="s">
        <v>168</v>
      </c>
      <c r="J6" s="245" t="s">
        <v>174</v>
      </c>
      <c r="K6" s="245" t="s">
        <v>174</v>
      </c>
      <c r="L6" s="245" t="s">
        <v>174</v>
      </c>
      <c r="M6" s="247" t="s">
        <v>174</v>
      </c>
    </row>
    <row r="7" spans="1:13" ht="13.8" thickBot="1">
      <c r="A7" s="249"/>
      <c r="B7" s="250"/>
      <c r="C7" s="250"/>
      <c r="D7" s="250"/>
      <c r="E7" s="250"/>
      <c r="F7" s="249"/>
      <c r="G7" s="250"/>
      <c r="H7" s="250"/>
      <c r="I7" s="249"/>
      <c r="J7" s="250"/>
      <c r="K7" s="250"/>
      <c r="L7" s="250"/>
      <c r="M7" s="251"/>
    </row>
    <row r="8" spans="1:13" ht="13.8" thickTop="1"/>
    <row r="9" spans="1:13">
      <c r="A9" s="252">
        <v>0</v>
      </c>
      <c r="B9" s="253"/>
      <c r="C9" s="252">
        <v>1.7</v>
      </c>
      <c r="D9" s="253"/>
      <c r="E9" s="253"/>
      <c r="F9" s="253"/>
      <c r="G9" s="253"/>
      <c r="H9" s="253"/>
      <c r="I9" s="254"/>
      <c r="J9" s="253"/>
      <c r="K9" s="253"/>
      <c r="L9" s="253"/>
      <c r="M9" s="253"/>
    </row>
    <row r="10" spans="1:13">
      <c r="A10" s="255"/>
      <c r="B10" s="253">
        <f>A11-A9</f>
        <v>20</v>
      </c>
      <c r="C10" s="255"/>
      <c r="D10" s="253">
        <f>C9+C11</f>
        <v>3.4</v>
      </c>
      <c r="E10" s="253">
        <f>D10/2</f>
        <v>1.7</v>
      </c>
      <c r="F10" s="253">
        <f>IF(E10&lt;2,E10*B10,0)</f>
        <v>34</v>
      </c>
      <c r="G10" s="253">
        <f>IF((AND(E10&gt;2,E10&lt;4)),B10*E10,0)</f>
        <v>0</v>
      </c>
      <c r="H10" s="253">
        <f>IF((AND(E10&gt;4,E10&lt;6)),B10*E10,0)</f>
        <v>0</v>
      </c>
      <c r="I10" s="252">
        <v>1</v>
      </c>
      <c r="J10" s="253">
        <f>IF(E10&lt;1,B10*E10*I10,0)</f>
        <v>0</v>
      </c>
      <c r="K10" s="253">
        <f>IF((AND(E10&gt;1,E10&lt;2.5)),B10*E10*I10,0)</f>
        <v>34</v>
      </c>
      <c r="L10" s="253">
        <f>IF((AND(E10&gt;2.5,E10&lt;4)),B10*E10*I10,0)</f>
        <v>0</v>
      </c>
      <c r="M10" s="253">
        <f>IF((IF(E10&gt;4,E10&lt;6)),B10*E10*I10,0)</f>
        <v>0</v>
      </c>
    </row>
    <row r="11" spans="1:13">
      <c r="A11" s="252">
        <v>20</v>
      </c>
      <c r="B11" s="253"/>
      <c r="C11" s="252">
        <v>1.7</v>
      </c>
      <c r="D11" s="253"/>
      <c r="E11" s="253"/>
      <c r="F11" s="253"/>
      <c r="G11" s="253"/>
      <c r="H11" s="253"/>
      <c r="I11" s="255"/>
      <c r="J11" s="253"/>
      <c r="K11" s="253"/>
      <c r="L11" s="253"/>
      <c r="M11" s="253"/>
    </row>
    <row r="12" spans="1:13">
      <c r="A12" s="255"/>
      <c r="B12" s="253">
        <f>A13-A11</f>
        <v>20</v>
      </c>
      <c r="C12" s="255"/>
      <c r="D12" s="253">
        <f>C11+C13</f>
        <v>3.4</v>
      </c>
      <c r="E12" s="253">
        <f>D12/2</f>
        <v>1.7</v>
      </c>
      <c r="F12" s="253">
        <f>IF(E12&lt;2,E12*B12,0)</f>
        <v>34</v>
      </c>
      <c r="G12" s="253">
        <f>IF((AND(E12&gt;2,E12&lt;4)),B12*E12,0)</f>
        <v>0</v>
      </c>
      <c r="H12" s="253">
        <f>IF((AND(E12&gt;4,E12&lt;6)),B12*E12,0)</f>
        <v>0</v>
      </c>
      <c r="I12" s="252">
        <v>1</v>
      </c>
      <c r="J12" s="253">
        <f>IF(E12&lt;1,B12*E12*I12,0)</f>
        <v>0</v>
      </c>
      <c r="K12" s="253">
        <f>IF((AND(E12&gt;1,E12&lt;2.5)),B12*E12*I12,0)</f>
        <v>34</v>
      </c>
      <c r="L12" s="253">
        <f>IF((AND(E12&gt;2.5,E12&lt;4)),B12*E12*I12,0)</f>
        <v>0</v>
      </c>
      <c r="M12" s="253">
        <f>IF((IF(E12&gt;4,E12&lt;6)),B12*E12*I12,0)</f>
        <v>0</v>
      </c>
    </row>
    <row r="13" spans="1:13">
      <c r="A13" s="252">
        <v>40</v>
      </c>
      <c r="B13" s="253"/>
      <c r="C13" s="252">
        <v>1.7</v>
      </c>
      <c r="D13" s="253"/>
      <c r="E13" s="253"/>
      <c r="F13" s="253"/>
      <c r="G13" s="253"/>
      <c r="H13" s="253"/>
      <c r="I13" s="255"/>
      <c r="J13" s="253"/>
      <c r="K13" s="253"/>
      <c r="L13" s="253"/>
      <c r="M13" s="253"/>
    </row>
    <row r="14" spans="1:13">
      <c r="A14" s="255"/>
      <c r="B14" s="253">
        <f>A15-A13</f>
        <v>3.6000000000000014</v>
      </c>
      <c r="C14" s="255"/>
      <c r="D14" s="253">
        <f>C13+C15</f>
        <v>3.4</v>
      </c>
      <c r="E14" s="253">
        <f>D14/2</f>
        <v>1.7</v>
      </c>
      <c r="F14" s="253">
        <f>IF(E14&lt;2,E14*B14,0)</f>
        <v>6.1200000000000019</v>
      </c>
      <c r="G14" s="253">
        <f>IF((AND(E14&gt;2,E14&lt;4)),B14*E14,0)</f>
        <v>0</v>
      </c>
      <c r="H14" s="253">
        <f>IF((AND(E14&gt;4,E14&lt;6)),B14*E14,0)</f>
        <v>0</v>
      </c>
      <c r="I14" s="252">
        <v>1</v>
      </c>
      <c r="J14" s="253">
        <f>IF(E14&lt;1,B14*E14*I14,0)</f>
        <v>0</v>
      </c>
      <c r="K14" s="253">
        <f>IF((AND(E14&gt;1,E14&lt;2.5)),B14*E14*I14,0)</f>
        <v>6.1200000000000019</v>
      </c>
      <c r="L14" s="253">
        <f>IF((AND(E14&gt;2.5,E14&lt;4)),B14*E14*I14,0)</f>
        <v>0</v>
      </c>
      <c r="M14" s="253">
        <f>IF((IF(E14&gt;4,E14&lt;6)),B14*E14*I14,0)</f>
        <v>0</v>
      </c>
    </row>
    <row r="15" spans="1:13">
      <c r="A15" s="252">
        <v>43.6</v>
      </c>
      <c r="B15" s="253"/>
      <c r="C15" s="252">
        <v>1.7</v>
      </c>
      <c r="D15" s="253"/>
      <c r="E15" s="253"/>
      <c r="F15" s="253"/>
      <c r="G15" s="253"/>
      <c r="H15" s="253"/>
      <c r="I15" s="255"/>
      <c r="J15" s="253"/>
      <c r="K15" s="253"/>
      <c r="L15" s="253"/>
      <c r="M15" s="253"/>
    </row>
    <row r="16" spans="1:13">
      <c r="A16" s="255"/>
      <c r="B16" s="253">
        <f>A17-A15</f>
        <v>16.399999999999999</v>
      </c>
      <c r="C16" s="255"/>
      <c r="D16" s="253">
        <f>C15+C17</f>
        <v>3.4</v>
      </c>
      <c r="E16" s="253">
        <f>D16/2</f>
        <v>1.7</v>
      </c>
      <c r="F16" s="253">
        <f>IF(E16&lt;2,E16*B16,0)</f>
        <v>27.879999999999995</v>
      </c>
      <c r="G16" s="253">
        <f>IF((AND(E16&gt;2,E16&lt;4)),B16*E16,0)</f>
        <v>0</v>
      </c>
      <c r="H16" s="253">
        <f>IF((AND(E16&gt;4,E16&lt;6)),B16*E16,0)</f>
        <v>0</v>
      </c>
      <c r="I16" s="252">
        <v>1</v>
      </c>
      <c r="J16" s="253">
        <f>IF(E16&lt;1,B16*E16*I16,0)</f>
        <v>0</v>
      </c>
      <c r="K16" s="253">
        <f>IF((AND(E16&gt;1,E16&lt;2.5)),B16*E16*I16,0)</f>
        <v>27.879999999999995</v>
      </c>
      <c r="L16" s="253">
        <f>IF((AND(E16&gt;2.5,E16&lt;4)),B16*E16*I16,0)</f>
        <v>0</v>
      </c>
      <c r="M16" s="253">
        <f>IF((IF(E16&gt;4,E16&lt;6)),B16*E16*I16,0)</f>
        <v>0</v>
      </c>
    </row>
    <row r="17" spans="1:13">
      <c r="A17" s="252">
        <v>60</v>
      </c>
      <c r="B17" s="253"/>
      <c r="C17" s="252">
        <v>1.7</v>
      </c>
      <c r="D17" s="253"/>
      <c r="E17" s="253"/>
      <c r="F17" s="253"/>
      <c r="G17" s="253"/>
      <c r="H17" s="253"/>
      <c r="I17" s="254"/>
      <c r="J17" s="253"/>
      <c r="K17" s="253"/>
      <c r="L17" s="253"/>
      <c r="M17" s="253"/>
    </row>
    <row r="18" spans="1:13">
      <c r="A18" s="255"/>
      <c r="B18" s="253">
        <f>A19-A17</f>
        <v>20</v>
      </c>
      <c r="C18" s="255"/>
      <c r="D18" s="253">
        <f>C17+C19</f>
        <v>3.4</v>
      </c>
      <c r="E18" s="253">
        <f>D18/2</f>
        <v>1.7</v>
      </c>
      <c r="F18" s="253">
        <f>IF(E18&lt;2,E18*B18,0)</f>
        <v>34</v>
      </c>
      <c r="G18" s="253">
        <f>IF((AND(E18&gt;2,E18&lt;4)),B18*E18,0)</f>
        <v>0</v>
      </c>
      <c r="H18" s="253">
        <f>IF((AND(E18&gt;4,E18&lt;6)),B18*E18,0)</f>
        <v>0</v>
      </c>
      <c r="I18" s="252">
        <v>1</v>
      </c>
      <c r="J18" s="253">
        <f>IF(E18&lt;1,B18*E18*I18,0)</f>
        <v>0</v>
      </c>
      <c r="K18" s="253">
        <f>IF((AND(E18&gt;1,E18&lt;2.5)),B18*E18*I18,0)</f>
        <v>34</v>
      </c>
      <c r="L18" s="253">
        <f>IF((AND(E18&gt;2.5,E18&lt;4)),B18*E18*I18,0)</f>
        <v>0</v>
      </c>
      <c r="M18" s="253">
        <f>IF((IF(E18&gt;4,E18&lt;6)),B18*E18*I18,0)</f>
        <v>0</v>
      </c>
    </row>
    <row r="19" spans="1:13">
      <c r="A19" s="252">
        <v>80</v>
      </c>
      <c r="B19" s="253"/>
      <c r="C19" s="252">
        <v>1.7</v>
      </c>
      <c r="D19" s="253"/>
      <c r="E19" s="253"/>
      <c r="F19" s="253"/>
      <c r="G19" s="253"/>
      <c r="H19" s="253"/>
      <c r="I19" s="254"/>
      <c r="J19" s="253"/>
      <c r="K19" s="253"/>
      <c r="L19" s="253"/>
      <c r="M19" s="253"/>
    </row>
    <row r="20" spans="1:13">
      <c r="A20" s="255"/>
      <c r="B20" s="253">
        <f>A21-A19</f>
        <v>12.5</v>
      </c>
      <c r="C20" s="255"/>
      <c r="D20" s="253">
        <f>C19+C21</f>
        <v>3.4</v>
      </c>
      <c r="E20" s="253">
        <f>D20/2</f>
        <v>1.7</v>
      </c>
      <c r="F20" s="253">
        <f>IF(E20&lt;2,E20*B20,0)</f>
        <v>21.25</v>
      </c>
      <c r="G20" s="253">
        <f>IF((AND(E20&gt;2,E20&lt;4)),B20*E20,0)</f>
        <v>0</v>
      </c>
      <c r="H20" s="253">
        <f>IF((AND(E20&gt;4,E20&lt;6)),B20*E20,0)</f>
        <v>0</v>
      </c>
      <c r="I20" s="252">
        <v>1</v>
      </c>
      <c r="J20" s="253">
        <f>IF(E20&lt;1,B20*E20*I20,0)</f>
        <v>0</v>
      </c>
      <c r="K20" s="253">
        <f>IF((AND(E20&gt;1,E20&lt;2.5)),B20*E20*I20,0)</f>
        <v>21.25</v>
      </c>
      <c r="L20" s="253">
        <f>IF((AND(E20&gt;2.5,E20&lt;4)),B20*E20*I20,0)</f>
        <v>0</v>
      </c>
      <c r="M20" s="253">
        <f>IF((IF(E20&gt;4,E20&lt;6)),B20*E20*I20,0)</f>
        <v>0</v>
      </c>
    </row>
    <row r="21" spans="1:13">
      <c r="A21" s="252">
        <v>92.5</v>
      </c>
      <c r="B21" s="253"/>
      <c r="C21" s="252">
        <v>1.7</v>
      </c>
      <c r="D21" s="253"/>
      <c r="E21" s="253"/>
      <c r="F21" s="253"/>
      <c r="G21" s="253"/>
      <c r="H21" s="253"/>
      <c r="I21" s="255"/>
      <c r="J21" s="253"/>
      <c r="K21" s="253"/>
      <c r="L21" s="253"/>
      <c r="M21" s="253"/>
    </row>
    <row r="22" spans="1:13">
      <c r="A22" s="255"/>
      <c r="B22" s="253">
        <f>A23-A21</f>
        <v>7.5</v>
      </c>
      <c r="C22" s="255"/>
      <c r="D22" s="253">
        <f>C21+C23</f>
        <v>3.4</v>
      </c>
      <c r="E22" s="253">
        <f>D22/2</f>
        <v>1.7</v>
      </c>
      <c r="F22" s="253">
        <f>IF(E22&lt;2,E22*B22,0)</f>
        <v>12.75</v>
      </c>
      <c r="G22" s="253">
        <f>IF((AND(E22&gt;2,E22&lt;4)),B22*E22,0)</f>
        <v>0</v>
      </c>
      <c r="H22" s="253">
        <f>IF((AND(E22&gt;4,E22&lt;6)),B22*E22,0)</f>
        <v>0</v>
      </c>
      <c r="I22" s="252">
        <v>1</v>
      </c>
      <c r="J22" s="253">
        <f>IF(E22&lt;1,B22*E22*I22,0)</f>
        <v>0</v>
      </c>
      <c r="K22" s="253">
        <f>IF((AND(E22&gt;1,E22&lt;2.5)),B22*E22*I22,0)</f>
        <v>12.75</v>
      </c>
      <c r="L22" s="253">
        <f>IF((AND(E22&gt;2.5,E22&lt;4)),B22*E22*I22,0)</f>
        <v>0</v>
      </c>
      <c r="M22" s="253">
        <f>IF((IF(E22&gt;4,E22&lt;6)),B22*E22*I22,0)</f>
        <v>0</v>
      </c>
    </row>
    <row r="23" spans="1:13">
      <c r="A23" s="252">
        <v>100</v>
      </c>
      <c r="B23" s="253"/>
      <c r="C23" s="252">
        <v>1.7</v>
      </c>
      <c r="D23" s="253"/>
      <c r="E23" s="253"/>
      <c r="F23" s="253"/>
      <c r="G23" s="253"/>
      <c r="H23" s="253"/>
      <c r="I23" s="255"/>
      <c r="J23" s="253"/>
      <c r="K23" s="253"/>
      <c r="L23" s="253"/>
      <c r="M23" s="253"/>
    </row>
    <row r="24" spans="1:13">
      <c r="A24" s="255"/>
      <c r="B24" s="253">
        <f>A25-A23</f>
        <v>20</v>
      </c>
      <c r="C24" s="255"/>
      <c r="D24" s="253">
        <f>C23+C25</f>
        <v>3.4</v>
      </c>
      <c r="E24" s="253">
        <f>D24/2</f>
        <v>1.7</v>
      </c>
      <c r="F24" s="253">
        <f>IF(E24&lt;2,E24*B24,0)</f>
        <v>34</v>
      </c>
      <c r="G24" s="253">
        <f>IF((AND(E24&gt;2,E24&lt;4)),B24*E24,0)</f>
        <v>0</v>
      </c>
      <c r="H24" s="253">
        <f>IF((AND(E24&gt;4,E24&lt;6)),B24*E24,0)</f>
        <v>0</v>
      </c>
      <c r="I24" s="252">
        <v>1</v>
      </c>
      <c r="J24" s="253">
        <f>IF(E24&lt;1,B24*E24*I24,0)</f>
        <v>0</v>
      </c>
      <c r="K24" s="253">
        <f>IF((AND(E24&gt;1,E24&lt;2.5)),B24*E24*I24,0)</f>
        <v>34</v>
      </c>
      <c r="L24" s="253">
        <f>IF((AND(E24&gt;2.5,E24&lt;4)),B24*E24*I24,0)</f>
        <v>0</v>
      </c>
      <c r="M24" s="253">
        <f>IF((IF(E24&gt;4,E24&lt;6)),B24*E24*I24,0)</f>
        <v>0</v>
      </c>
    </row>
    <row r="25" spans="1:13">
      <c r="A25" s="252">
        <v>120</v>
      </c>
      <c r="B25" s="253"/>
      <c r="C25" s="252">
        <v>1.7</v>
      </c>
      <c r="D25" s="253"/>
      <c r="E25" s="253"/>
      <c r="F25" s="253"/>
      <c r="G25" s="253"/>
      <c r="H25" s="253"/>
      <c r="I25" s="255"/>
      <c r="J25" s="253"/>
      <c r="K25" s="253"/>
      <c r="L25" s="253"/>
      <c r="M25" s="253"/>
    </row>
    <row r="26" spans="1:13">
      <c r="A26" s="255"/>
      <c r="B26" s="253">
        <f>A27-A25</f>
        <v>18.5</v>
      </c>
      <c r="C26" s="255"/>
      <c r="D26" s="253">
        <f>C25+C27</f>
        <v>3.4</v>
      </c>
      <c r="E26" s="253">
        <f>D26/2</f>
        <v>1.7</v>
      </c>
      <c r="F26" s="253">
        <f>IF(E26&lt;2,E26*B26,0)</f>
        <v>31.45</v>
      </c>
      <c r="G26" s="253">
        <f>IF((AND(E26&gt;2,E26&lt;4)),B26*E26,0)</f>
        <v>0</v>
      </c>
      <c r="H26" s="253">
        <f>IF((AND(E26&gt;4,E26&lt;6)),B26*E26,0)</f>
        <v>0</v>
      </c>
      <c r="I26" s="252">
        <v>1</v>
      </c>
      <c r="J26" s="253">
        <f>IF(E26&lt;1,B26*E26*I26,0)</f>
        <v>0</v>
      </c>
      <c r="K26" s="253">
        <f>IF((AND(E26&gt;1,E26&lt;2.5)),B26*E26*I26,0)</f>
        <v>31.45</v>
      </c>
      <c r="L26" s="253">
        <f>IF((AND(E26&gt;2.5,E26&lt;4)),B26*E26*I26,0)</f>
        <v>0</v>
      </c>
      <c r="M26" s="253">
        <f>IF((IF(E26&gt;4,E26&lt;6)),B26*E26*I26,0)</f>
        <v>0</v>
      </c>
    </row>
    <row r="27" spans="1:13">
      <c r="A27" s="252">
        <v>138.5</v>
      </c>
      <c r="B27" s="253"/>
      <c r="C27" s="252">
        <v>1.7</v>
      </c>
      <c r="D27" s="253"/>
      <c r="E27" s="253"/>
      <c r="F27" s="253"/>
      <c r="G27" s="253"/>
      <c r="H27" s="253"/>
      <c r="I27" s="254"/>
      <c r="J27" s="253"/>
      <c r="K27" s="253"/>
      <c r="L27" s="253"/>
      <c r="M27" s="253"/>
    </row>
    <row r="28" spans="1:13">
      <c r="A28" s="279"/>
      <c r="B28" s="280"/>
      <c r="C28" s="279"/>
      <c r="D28" s="280"/>
      <c r="E28" s="280"/>
      <c r="F28" s="280"/>
      <c r="G28" s="280"/>
      <c r="H28" s="280"/>
      <c r="I28" s="280"/>
      <c r="J28" s="253"/>
      <c r="K28" s="253"/>
      <c r="L28" s="253"/>
      <c r="M28" s="253"/>
    </row>
    <row r="29" spans="1:13">
      <c r="A29" s="281" t="s">
        <v>821</v>
      </c>
      <c r="B29" s="280"/>
      <c r="C29" s="280"/>
      <c r="D29" s="280"/>
      <c r="E29" s="280"/>
      <c r="F29" s="280">
        <f>SUM(F9:F27)</f>
        <v>235.45</v>
      </c>
      <c r="G29" s="280">
        <f>SUM(G9:G27)</f>
        <v>0</v>
      </c>
      <c r="H29" s="280">
        <f>SUM(H9:H15)</f>
        <v>0</v>
      </c>
      <c r="I29" s="279"/>
      <c r="J29" s="282">
        <f>SUM(J9:J28)</f>
        <v>0</v>
      </c>
      <c r="K29" s="282">
        <f>SUM(K9:K28)</f>
        <v>235.45</v>
      </c>
      <c r="L29" s="282">
        <f>SUM(L9:L28)</f>
        <v>0</v>
      </c>
      <c r="M29" s="282">
        <f>SUM(M9:M28)</f>
        <v>0</v>
      </c>
    </row>
    <row r="30" spans="1:13">
      <c r="A30" s="279"/>
      <c r="B30" s="280"/>
      <c r="C30" s="279"/>
      <c r="D30" s="280"/>
      <c r="E30" s="280"/>
      <c r="F30" s="280" t="s">
        <v>842</v>
      </c>
      <c r="G30" s="280" t="s">
        <v>842</v>
      </c>
      <c r="H30" s="280" t="s">
        <v>842</v>
      </c>
      <c r="I30" s="280"/>
      <c r="J30" s="253"/>
      <c r="K30" s="253"/>
      <c r="L30" s="253"/>
      <c r="M30" s="253"/>
    </row>
    <row r="31" spans="1:13">
      <c r="A31" s="280"/>
      <c r="B31" s="280"/>
      <c r="C31" s="280"/>
      <c r="D31" s="280"/>
      <c r="E31" s="280"/>
      <c r="F31" s="281">
        <f>F29*2</f>
        <v>470.9</v>
      </c>
      <c r="G31" s="281">
        <f>G29*2</f>
        <v>0</v>
      </c>
      <c r="H31" s="280">
        <f>H29*2</f>
        <v>0</v>
      </c>
      <c r="I31" s="279"/>
      <c r="J31" s="253"/>
      <c r="K31" s="253"/>
      <c r="L31" s="253"/>
      <c r="M31" s="283"/>
    </row>
    <row r="32" spans="1:13">
      <c r="A32" s="258"/>
      <c r="B32" s="258"/>
      <c r="C32" s="258"/>
      <c r="D32" s="258"/>
      <c r="E32" s="258"/>
      <c r="F32" s="258"/>
      <c r="G32" s="258"/>
      <c r="H32" s="258"/>
      <c r="I32" s="259" t="s">
        <v>821</v>
      </c>
      <c r="J32" s="257"/>
      <c r="K32" s="257"/>
      <c r="L32" s="257"/>
      <c r="M32" s="284">
        <f>J29+K29+L29+M29</f>
        <v>235.45</v>
      </c>
    </row>
    <row r="33" spans="1:14" ht="13.8" thickBot="1">
      <c r="A33" s="263" t="s">
        <v>824</v>
      </c>
      <c r="B33" s="258"/>
      <c r="C33" s="262"/>
      <c r="D33" s="258"/>
      <c r="E33" s="258"/>
      <c r="F33" s="258"/>
      <c r="G33" s="258"/>
      <c r="H33" s="263"/>
      <c r="I33" s="258"/>
      <c r="J33" s="257"/>
      <c r="K33" s="257"/>
      <c r="L33" s="285"/>
      <c r="M33" s="257"/>
      <c r="N33" s="257"/>
    </row>
    <row r="34" spans="1:14" ht="13.8" thickTop="1">
      <c r="A34" s="268" t="s">
        <v>830</v>
      </c>
      <c r="B34" s="265" t="s">
        <v>829</v>
      </c>
      <c r="C34" s="267" t="s">
        <v>831</v>
      </c>
      <c r="D34" s="258"/>
      <c r="E34" s="278"/>
      <c r="F34" s="258"/>
      <c r="G34" s="258"/>
      <c r="H34" s="258"/>
      <c r="I34" s="258"/>
      <c r="J34" s="286"/>
      <c r="K34" s="257"/>
      <c r="L34" s="257"/>
      <c r="M34" s="257"/>
      <c r="N34" s="257"/>
    </row>
    <row r="35" spans="1:14" ht="13.8" thickBot="1">
      <c r="A35" s="270" t="s">
        <v>832</v>
      </c>
      <c r="B35" s="271" t="s">
        <v>168</v>
      </c>
      <c r="C35" s="272" t="s">
        <v>174</v>
      </c>
      <c r="D35" s="258"/>
      <c r="E35" s="258"/>
      <c r="F35" s="258"/>
      <c r="G35" s="258"/>
      <c r="H35" s="258"/>
      <c r="I35" s="258"/>
      <c r="J35" s="257"/>
      <c r="K35" s="257"/>
      <c r="L35" s="257"/>
      <c r="M35" s="257"/>
      <c r="N35" s="257"/>
    </row>
    <row r="36" spans="1:14" ht="13.8" thickTop="1">
      <c r="A36" s="274">
        <v>90</v>
      </c>
      <c r="B36" s="273">
        <v>0</v>
      </c>
      <c r="C36" s="275">
        <f>(3.14*0.045*0.045)*B36</f>
        <v>0</v>
      </c>
      <c r="D36" s="258"/>
      <c r="E36" s="258"/>
      <c r="F36" s="258"/>
      <c r="G36" s="258"/>
      <c r="H36" s="258"/>
      <c r="I36" s="258"/>
      <c r="J36" s="257"/>
      <c r="K36" s="257"/>
      <c r="L36" s="287"/>
      <c r="M36" s="257"/>
      <c r="N36" s="257"/>
    </row>
    <row r="37" spans="1:14">
      <c r="A37" s="276">
        <v>110</v>
      </c>
      <c r="B37" s="275">
        <v>138.5</v>
      </c>
      <c r="C37" s="275">
        <f>(3.14*0.055*0.055)*B37</f>
        <v>1.3155422500000002</v>
      </c>
      <c r="D37" s="258"/>
      <c r="E37" s="258"/>
      <c r="F37" s="258"/>
      <c r="G37" s="258"/>
      <c r="H37" s="258"/>
      <c r="I37" s="258"/>
      <c r="J37" s="257"/>
      <c r="K37" s="257"/>
      <c r="L37" s="287"/>
      <c r="M37" s="257"/>
      <c r="N37" s="257"/>
    </row>
    <row r="38" spans="1:14">
      <c r="A38" s="276">
        <v>160</v>
      </c>
      <c r="B38" s="275">
        <v>0</v>
      </c>
      <c r="C38" s="275">
        <f>(3.14*0.08*0.08)*B38</f>
        <v>0</v>
      </c>
      <c r="D38" s="258"/>
      <c r="E38" s="258"/>
      <c r="F38" s="258"/>
      <c r="G38" s="258"/>
      <c r="H38" s="258"/>
      <c r="I38" s="258"/>
      <c r="J38" s="257"/>
      <c r="K38" s="257"/>
      <c r="L38" s="287"/>
      <c r="M38" s="257"/>
      <c r="N38" s="257"/>
    </row>
    <row r="39" spans="1:14">
      <c r="A39" s="276">
        <v>225</v>
      </c>
      <c r="B39" s="275">
        <v>0</v>
      </c>
      <c r="C39" s="275">
        <f>(3.14*0.125*0.125)*B39</f>
        <v>0</v>
      </c>
      <c r="D39" s="258"/>
      <c r="E39" s="258"/>
      <c r="F39" s="258"/>
      <c r="G39" s="258"/>
      <c r="H39" s="258"/>
      <c r="I39" s="258"/>
      <c r="J39" s="257"/>
      <c r="K39" s="257"/>
      <c r="L39" s="288"/>
      <c r="M39" s="257"/>
      <c r="N39" s="257"/>
    </row>
    <row r="40" spans="1:14">
      <c r="A40" s="259" t="s">
        <v>821</v>
      </c>
      <c r="B40" s="275"/>
      <c r="C40" s="259">
        <f>SUM(C36:C39)</f>
        <v>1.3155422500000002</v>
      </c>
      <c r="D40" s="258"/>
      <c r="E40" s="260"/>
      <c r="F40" s="258"/>
      <c r="G40" s="258"/>
      <c r="H40" s="260"/>
      <c r="I40" s="258"/>
      <c r="J40" s="289"/>
      <c r="K40" s="257"/>
      <c r="L40" s="260"/>
      <c r="M40" s="257"/>
      <c r="N40" s="289"/>
    </row>
    <row r="41" spans="1:14">
      <c r="A41" s="258"/>
      <c r="B41" s="258"/>
      <c r="C41" s="258"/>
      <c r="D41" s="258"/>
      <c r="E41" s="258"/>
      <c r="F41" s="258"/>
      <c r="G41" s="258"/>
      <c r="H41" s="258"/>
      <c r="I41" s="258"/>
      <c r="J41" s="257"/>
      <c r="K41" s="257"/>
      <c r="L41" s="257"/>
      <c r="M41" s="257"/>
    </row>
    <row r="42" spans="1:14">
      <c r="A42" s="263" t="s">
        <v>837</v>
      </c>
      <c r="B42" s="258"/>
      <c r="C42" s="277">
        <f>M32</f>
        <v>235.45</v>
      </c>
      <c r="D42" s="263" t="s">
        <v>174</v>
      </c>
      <c r="E42" s="278" t="s">
        <v>843</v>
      </c>
      <c r="F42" s="258"/>
      <c r="G42" s="258"/>
      <c r="H42" s="258"/>
      <c r="I42" s="258"/>
      <c r="J42" s="257"/>
      <c r="K42" s="257"/>
      <c r="L42" s="257"/>
      <c r="M42" s="257"/>
    </row>
    <row r="43" spans="1:14">
      <c r="A43" s="258"/>
      <c r="B43" s="258"/>
      <c r="C43" s="277">
        <f>M32-C40</f>
        <v>234.13445775</v>
      </c>
      <c r="D43" s="263" t="s">
        <v>174</v>
      </c>
      <c r="E43" s="278" t="s">
        <v>844</v>
      </c>
      <c r="F43" s="258"/>
      <c r="G43" s="258"/>
      <c r="H43" s="258"/>
      <c r="I43" s="258"/>
      <c r="J43" s="257"/>
      <c r="K43" s="257"/>
      <c r="L43" s="257"/>
      <c r="M43" s="257"/>
    </row>
    <row r="44" spans="1:14">
      <c r="A44" s="258"/>
      <c r="B44" s="258"/>
      <c r="C44" s="258"/>
      <c r="D44" s="258"/>
      <c r="E44" s="258"/>
      <c r="F44" s="258"/>
      <c r="G44" s="258"/>
      <c r="H44" s="258"/>
      <c r="I44" s="258"/>
      <c r="J44" s="257"/>
      <c r="K44" s="257"/>
      <c r="L44" s="257"/>
      <c r="M44" s="257"/>
    </row>
    <row r="45" spans="1:14">
      <c r="A45" s="258"/>
      <c r="B45" s="258"/>
      <c r="C45" s="258"/>
      <c r="D45" s="258"/>
      <c r="E45" s="258"/>
      <c r="F45" s="258"/>
      <c r="G45" s="258"/>
      <c r="H45" s="258"/>
      <c r="I45" s="258"/>
      <c r="J45" s="257"/>
      <c r="K45" s="257"/>
      <c r="L45" s="257"/>
      <c r="M45" s="257"/>
    </row>
    <row r="46" spans="1:14">
      <c r="A46" s="258"/>
      <c r="B46" s="258"/>
      <c r="C46" s="258"/>
      <c r="D46" s="258"/>
      <c r="E46" s="258"/>
      <c r="F46" s="258"/>
      <c r="G46" s="258"/>
      <c r="H46" s="258"/>
      <c r="I46" s="258"/>
      <c r="J46" s="257"/>
      <c r="K46" s="257"/>
      <c r="L46" s="257"/>
      <c r="M46" s="257"/>
    </row>
    <row r="47" spans="1:14">
      <c r="A47" s="258"/>
      <c r="B47" s="258"/>
      <c r="C47" s="258"/>
      <c r="D47" s="258"/>
      <c r="E47" s="258"/>
      <c r="F47" s="258"/>
      <c r="G47" s="258"/>
      <c r="H47" s="258"/>
      <c r="I47" s="258"/>
      <c r="J47" s="257"/>
      <c r="K47" s="257"/>
      <c r="L47" s="257"/>
      <c r="M47" s="257"/>
    </row>
    <row r="48" spans="1:14">
      <c r="A48" s="258"/>
      <c r="B48" s="258"/>
      <c r="C48" s="258"/>
      <c r="D48" s="258"/>
      <c r="E48" s="258"/>
      <c r="F48" s="258"/>
      <c r="G48" s="258"/>
      <c r="H48" s="258"/>
      <c r="I48" s="258"/>
      <c r="J48" s="257"/>
      <c r="K48" s="257"/>
      <c r="L48" s="257"/>
      <c r="M48" s="257"/>
    </row>
    <row r="49" spans="1:13">
      <c r="A49" s="258"/>
      <c r="B49" s="258"/>
      <c r="C49" s="258"/>
      <c r="D49" s="258"/>
      <c r="E49" s="258"/>
      <c r="F49" s="258"/>
      <c r="G49" s="258"/>
      <c r="H49" s="258"/>
      <c r="I49" s="258"/>
      <c r="J49" s="257"/>
      <c r="K49" s="257"/>
      <c r="L49" s="257"/>
      <c r="M49" s="257"/>
    </row>
    <row r="50" spans="1:13">
      <c r="A50" s="258"/>
      <c r="B50" s="258"/>
      <c r="C50" s="258"/>
      <c r="D50" s="258"/>
      <c r="E50" s="258"/>
      <c r="F50" s="258"/>
      <c r="G50" s="258"/>
      <c r="H50" s="258"/>
      <c r="I50" s="258"/>
      <c r="J50" s="257"/>
      <c r="K50" s="257"/>
      <c r="L50" s="257"/>
      <c r="M50" s="257"/>
    </row>
    <row r="51" spans="1:13">
      <c r="A51" s="258"/>
      <c r="B51" s="258"/>
      <c r="C51" s="258"/>
      <c r="D51" s="258"/>
      <c r="E51" s="258"/>
      <c r="F51" s="258"/>
      <c r="G51" s="258"/>
      <c r="H51" s="258"/>
      <c r="I51" s="258"/>
      <c r="J51" s="257"/>
      <c r="K51" s="257"/>
      <c r="L51" s="257"/>
      <c r="M51" s="257"/>
    </row>
    <row r="52" spans="1:13">
      <c r="A52" s="258"/>
      <c r="B52" s="258"/>
      <c r="C52" s="258"/>
      <c r="D52" s="258"/>
      <c r="E52" s="258"/>
      <c r="F52" s="258"/>
      <c r="G52" s="258"/>
      <c r="H52" s="258"/>
      <c r="I52" s="258"/>
      <c r="J52" s="257"/>
      <c r="K52" s="257"/>
      <c r="L52" s="257"/>
      <c r="M52" s="257"/>
    </row>
    <row r="53" spans="1:13">
      <c r="A53" s="258"/>
      <c r="B53" s="258"/>
      <c r="C53" s="258"/>
      <c r="D53" s="258"/>
      <c r="E53" s="258"/>
      <c r="F53" s="258"/>
      <c r="G53" s="258"/>
      <c r="H53" s="258"/>
      <c r="I53" s="258"/>
      <c r="J53" s="257"/>
      <c r="K53" s="257"/>
      <c r="L53" s="257"/>
      <c r="M53" s="257"/>
    </row>
    <row r="54" spans="1:13">
      <c r="A54" s="258"/>
      <c r="B54" s="258"/>
      <c r="C54" s="258"/>
      <c r="D54" s="258"/>
      <c r="E54" s="258"/>
      <c r="F54" s="258"/>
      <c r="G54" s="258"/>
      <c r="H54" s="258"/>
      <c r="I54" s="258"/>
      <c r="J54" s="257"/>
      <c r="K54" s="257"/>
      <c r="L54" s="257"/>
      <c r="M54" s="257"/>
    </row>
    <row r="55" spans="1:13">
      <c r="A55" s="258"/>
      <c r="B55" s="258"/>
      <c r="C55" s="258"/>
      <c r="D55" s="258"/>
      <c r="E55" s="258"/>
      <c r="F55" s="258"/>
      <c r="G55" s="258"/>
      <c r="H55" s="258"/>
      <c r="I55" s="258"/>
      <c r="J55" s="257"/>
      <c r="K55" s="257"/>
      <c r="L55" s="257"/>
      <c r="M55" s="257"/>
    </row>
    <row r="56" spans="1:13">
      <c r="A56" s="258"/>
      <c r="B56" s="258"/>
      <c r="C56" s="258"/>
      <c r="D56" s="258"/>
      <c r="E56" s="258"/>
      <c r="F56" s="258"/>
      <c r="G56" s="258"/>
      <c r="H56" s="258"/>
      <c r="I56" s="258"/>
      <c r="J56" s="257"/>
      <c r="K56" s="257"/>
      <c r="L56" s="257"/>
      <c r="M56" s="257"/>
    </row>
    <row r="57" spans="1:13">
      <c r="A57" s="258"/>
      <c r="B57" s="258"/>
      <c r="C57" s="258"/>
      <c r="D57" s="258"/>
      <c r="E57" s="258"/>
      <c r="F57" s="258"/>
      <c r="G57" s="258"/>
      <c r="H57" s="258"/>
      <c r="I57" s="258"/>
      <c r="J57" s="257"/>
      <c r="K57" s="257"/>
      <c r="L57" s="257"/>
      <c r="M57" s="257"/>
    </row>
    <row r="58" spans="1:13">
      <c r="A58" s="258"/>
      <c r="B58" s="258"/>
      <c r="C58" s="258"/>
      <c r="D58" s="258"/>
      <c r="E58" s="258"/>
      <c r="F58" s="258"/>
      <c r="G58" s="258"/>
      <c r="H58" s="258"/>
      <c r="I58" s="258"/>
      <c r="J58" s="257"/>
      <c r="K58" s="257"/>
      <c r="L58" s="257"/>
      <c r="M58" s="257"/>
    </row>
    <row r="59" spans="1:13">
      <c r="A59" s="258"/>
      <c r="B59" s="258"/>
      <c r="C59" s="258"/>
      <c r="D59" s="258"/>
      <c r="E59" s="258"/>
      <c r="F59" s="258"/>
      <c r="G59" s="258"/>
      <c r="H59" s="258"/>
      <c r="I59" s="258"/>
      <c r="J59" s="257"/>
      <c r="K59" s="257"/>
      <c r="L59" s="257"/>
      <c r="M59" s="257"/>
    </row>
    <row r="60" spans="1:13">
      <c r="A60" s="258"/>
      <c r="B60" s="258"/>
      <c r="C60" s="258"/>
      <c r="D60" s="258"/>
      <c r="E60" s="258"/>
      <c r="F60" s="258"/>
      <c r="G60" s="258"/>
      <c r="H60" s="258"/>
      <c r="I60" s="258"/>
      <c r="J60" s="257"/>
      <c r="K60" s="257"/>
      <c r="L60" s="257"/>
      <c r="M60" s="257"/>
    </row>
    <row r="61" spans="1:13">
      <c r="A61" s="258"/>
      <c r="B61" s="258"/>
      <c r="C61" s="258"/>
      <c r="D61" s="258"/>
      <c r="E61" s="258"/>
      <c r="F61" s="258"/>
      <c r="G61" s="258"/>
      <c r="H61" s="258"/>
      <c r="I61" s="258"/>
      <c r="J61" s="257"/>
      <c r="K61" s="257"/>
      <c r="L61" s="257"/>
      <c r="M61" s="257"/>
    </row>
    <row r="62" spans="1:13">
      <c r="A62" s="258"/>
      <c r="B62" s="258"/>
      <c r="C62" s="258"/>
      <c r="D62" s="258"/>
      <c r="E62" s="258"/>
      <c r="F62" s="258"/>
      <c r="G62" s="258"/>
      <c r="H62" s="258"/>
      <c r="I62" s="258"/>
      <c r="J62" s="257"/>
      <c r="K62" s="257"/>
      <c r="L62" s="257"/>
      <c r="M62" s="257"/>
    </row>
    <row r="63" spans="1:13">
      <c r="A63" s="258"/>
      <c r="B63" s="258"/>
      <c r="C63" s="258"/>
      <c r="D63" s="258"/>
      <c r="E63" s="258"/>
      <c r="F63" s="258"/>
      <c r="G63" s="258"/>
      <c r="H63" s="258"/>
      <c r="I63" s="258"/>
    </row>
    <row r="64" spans="1:13">
      <c r="A64" s="258"/>
      <c r="B64" s="258"/>
      <c r="C64" s="258"/>
      <c r="D64" s="258"/>
      <c r="E64" s="258"/>
      <c r="F64" s="258"/>
      <c r="G64" s="258"/>
      <c r="H64" s="258"/>
      <c r="I64" s="258"/>
    </row>
    <row r="65" spans="1:9">
      <c r="A65" s="258"/>
      <c r="B65" s="258"/>
      <c r="C65" s="258"/>
      <c r="D65" s="258"/>
      <c r="E65" s="258"/>
      <c r="F65" s="258"/>
      <c r="G65" s="258"/>
      <c r="H65" s="258"/>
      <c r="I65" s="258"/>
    </row>
    <row r="66" spans="1:9">
      <c r="A66" s="258"/>
      <c r="B66" s="258"/>
      <c r="C66" s="258"/>
      <c r="D66" s="258"/>
      <c r="E66" s="258"/>
      <c r="F66" s="258"/>
      <c r="G66" s="258"/>
      <c r="H66" s="258"/>
      <c r="I66" s="258"/>
    </row>
    <row r="67" spans="1:9">
      <c r="A67" s="258"/>
      <c r="B67" s="258"/>
      <c r="C67" s="258"/>
      <c r="D67" s="258"/>
      <c r="E67" s="258"/>
      <c r="F67" s="258"/>
      <c r="G67" s="258"/>
      <c r="H67" s="258"/>
      <c r="I67" s="258"/>
    </row>
    <row r="68" spans="1:9">
      <c r="A68" s="258"/>
      <c r="B68" s="258"/>
      <c r="C68" s="258"/>
      <c r="D68" s="258"/>
      <c r="E68" s="258"/>
      <c r="F68" s="258"/>
      <c r="G68" s="258"/>
      <c r="H68" s="258"/>
      <c r="I68" s="258"/>
    </row>
    <row r="69" spans="1:9">
      <c r="A69" s="258"/>
      <c r="B69" s="258"/>
      <c r="C69" s="258"/>
      <c r="D69" s="258"/>
      <c r="E69" s="258"/>
      <c r="F69" s="258"/>
      <c r="G69" s="258"/>
      <c r="H69" s="258"/>
      <c r="I69" s="258"/>
    </row>
    <row r="70" spans="1:9">
      <c r="A70" s="258"/>
      <c r="B70" s="258"/>
      <c r="C70" s="258"/>
      <c r="D70" s="258"/>
      <c r="E70" s="258"/>
      <c r="F70" s="258"/>
      <c r="G70" s="258"/>
      <c r="H70" s="258"/>
      <c r="I70" s="258"/>
    </row>
    <row r="71" spans="1:9">
      <c r="A71" s="258"/>
      <c r="B71" s="258"/>
      <c r="C71" s="258"/>
      <c r="D71" s="258"/>
      <c r="E71" s="258"/>
      <c r="F71" s="258"/>
      <c r="G71" s="258"/>
      <c r="H71" s="258"/>
      <c r="I71" s="258"/>
    </row>
    <row r="72" spans="1:9">
      <c r="A72" s="258"/>
      <c r="B72" s="258"/>
      <c r="C72" s="258"/>
      <c r="D72" s="258"/>
      <c r="E72" s="258"/>
      <c r="F72" s="258"/>
      <c r="G72" s="258"/>
      <c r="H72" s="258"/>
      <c r="I72" s="258"/>
    </row>
    <row r="73" spans="1:9">
      <c r="A73" s="258"/>
      <c r="B73" s="258"/>
      <c r="C73" s="258"/>
      <c r="D73" s="258"/>
      <c r="E73" s="258"/>
      <c r="F73" s="258"/>
      <c r="G73" s="258"/>
      <c r="H73" s="258"/>
      <c r="I73" s="258"/>
    </row>
    <row r="74" spans="1:9">
      <c r="A74" s="258"/>
      <c r="B74" s="258"/>
      <c r="C74" s="258"/>
      <c r="D74" s="258"/>
      <c r="E74" s="258"/>
      <c r="F74" s="258"/>
      <c r="G74" s="258"/>
      <c r="H74" s="258"/>
      <c r="I74" s="258"/>
    </row>
    <row r="75" spans="1:9">
      <c r="A75" s="258"/>
      <c r="B75" s="258"/>
      <c r="C75" s="258"/>
      <c r="D75" s="258"/>
      <c r="E75" s="258"/>
      <c r="F75" s="258"/>
      <c r="G75" s="258"/>
      <c r="H75" s="258"/>
      <c r="I75" s="258"/>
    </row>
    <row r="76" spans="1:9">
      <c r="A76" s="258"/>
      <c r="B76" s="258"/>
      <c r="C76" s="258"/>
      <c r="D76" s="258"/>
      <c r="E76" s="258"/>
      <c r="F76" s="258"/>
      <c r="G76" s="258"/>
      <c r="H76" s="258"/>
      <c r="I76" s="258"/>
    </row>
    <row r="77" spans="1:9">
      <c r="A77" s="258"/>
      <c r="B77" s="258"/>
      <c r="C77" s="258"/>
      <c r="D77" s="258"/>
      <c r="E77" s="258"/>
      <c r="F77" s="258"/>
      <c r="G77" s="258"/>
      <c r="H77" s="258"/>
      <c r="I77" s="258"/>
    </row>
    <row r="78" spans="1:9">
      <c r="A78" s="258"/>
      <c r="B78" s="258"/>
      <c r="C78" s="258"/>
      <c r="D78" s="258"/>
      <c r="E78" s="258"/>
      <c r="F78" s="258"/>
      <c r="G78" s="258"/>
      <c r="H78" s="258"/>
      <c r="I78" s="258"/>
    </row>
    <row r="79" spans="1:9">
      <c r="A79" s="258"/>
      <c r="B79" s="258"/>
      <c r="C79" s="258"/>
      <c r="D79" s="258"/>
      <c r="E79" s="258"/>
      <c r="F79" s="258"/>
      <c r="G79" s="258"/>
      <c r="H79" s="258"/>
      <c r="I79" s="258"/>
    </row>
    <row r="80" spans="1:9">
      <c r="A80" s="258"/>
      <c r="B80" s="258"/>
      <c r="C80" s="258"/>
      <c r="D80" s="258"/>
      <c r="E80" s="258"/>
      <c r="F80" s="258"/>
      <c r="G80" s="258"/>
      <c r="H80" s="258"/>
      <c r="I80" s="258"/>
    </row>
    <row r="81" spans="1:9">
      <c r="A81" s="258"/>
      <c r="B81" s="258"/>
      <c r="C81" s="258"/>
      <c r="D81" s="258"/>
      <c r="E81" s="258"/>
      <c r="F81" s="258"/>
      <c r="G81" s="258"/>
      <c r="H81" s="258"/>
      <c r="I81" s="258"/>
    </row>
    <row r="82" spans="1:9">
      <c r="A82" s="258"/>
      <c r="B82" s="258"/>
      <c r="C82" s="258"/>
      <c r="D82" s="258"/>
      <c r="E82" s="258"/>
      <c r="F82" s="258"/>
      <c r="G82" s="258"/>
      <c r="H82" s="258"/>
      <c r="I82" s="258"/>
    </row>
    <row r="83" spans="1:9">
      <c r="A83" s="258"/>
      <c r="B83" s="258"/>
      <c r="C83" s="258"/>
      <c r="D83" s="258"/>
      <c r="E83" s="258"/>
      <c r="F83" s="258"/>
      <c r="G83" s="258"/>
      <c r="H83" s="258"/>
      <c r="I83" s="258"/>
    </row>
    <row r="84" spans="1:9">
      <c r="A84" s="258"/>
      <c r="B84" s="258"/>
      <c r="C84" s="258"/>
      <c r="D84" s="258"/>
      <c r="E84" s="258"/>
      <c r="F84" s="258"/>
      <c r="G84" s="258"/>
      <c r="H84" s="258"/>
      <c r="I84" s="258"/>
    </row>
    <row r="85" spans="1:9">
      <c r="A85" s="258"/>
      <c r="B85" s="258"/>
      <c r="C85" s="258"/>
      <c r="D85" s="258"/>
      <c r="E85" s="258"/>
      <c r="F85" s="258"/>
      <c r="G85" s="258"/>
      <c r="H85" s="258"/>
      <c r="I85" s="258"/>
    </row>
    <row r="86" spans="1:9">
      <c r="A86" s="258"/>
      <c r="B86" s="258"/>
      <c r="C86" s="258"/>
      <c r="D86" s="258"/>
      <c r="E86" s="258"/>
      <c r="F86" s="258"/>
      <c r="G86" s="258"/>
      <c r="H86" s="258"/>
      <c r="I86" s="258"/>
    </row>
    <row r="87" spans="1:9">
      <c r="A87" s="258"/>
      <c r="B87" s="258"/>
      <c r="C87" s="258"/>
      <c r="D87" s="258"/>
      <c r="E87" s="258"/>
      <c r="F87" s="258"/>
      <c r="G87" s="258"/>
      <c r="H87" s="258"/>
      <c r="I87" s="258"/>
    </row>
    <row r="88" spans="1:9">
      <c r="A88" s="258"/>
      <c r="B88" s="258"/>
      <c r="C88" s="258"/>
      <c r="D88" s="258"/>
      <c r="E88" s="258"/>
      <c r="F88" s="258"/>
      <c r="G88" s="258"/>
      <c r="H88" s="258"/>
      <c r="I88" s="258"/>
    </row>
    <row r="89" spans="1:9">
      <c r="A89" s="258"/>
      <c r="B89" s="258"/>
      <c r="C89" s="258"/>
      <c r="D89" s="258"/>
      <c r="E89" s="258"/>
      <c r="F89" s="258"/>
      <c r="G89" s="258"/>
      <c r="H89" s="258"/>
      <c r="I89" s="258"/>
    </row>
    <row r="90" spans="1:9">
      <c r="A90" s="258"/>
      <c r="B90" s="258"/>
      <c r="C90" s="258"/>
      <c r="D90" s="258"/>
      <c r="E90" s="258"/>
      <c r="F90" s="258"/>
      <c r="G90" s="258"/>
      <c r="H90" s="258"/>
      <c r="I90" s="258"/>
    </row>
    <row r="91" spans="1:9">
      <c r="A91" s="257"/>
      <c r="B91" s="257"/>
      <c r="C91" s="257"/>
      <c r="D91" s="257"/>
      <c r="E91" s="257"/>
      <c r="F91" s="257"/>
      <c r="G91" s="257"/>
      <c r="H91" s="257"/>
      <c r="I91" s="257"/>
    </row>
    <row r="92" spans="1:9">
      <c r="A92" s="257"/>
      <c r="B92" s="257"/>
      <c r="C92" s="257"/>
      <c r="D92" s="257"/>
      <c r="E92" s="257"/>
      <c r="F92" s="257"/>
      <c r="G92" s="257"/>
      <c r="H92" s="257"/>
      <c r="I92" s="257"/>
    </row>
    <row r="93" spans="1:9">
      <c r="A93" s="257"/>
      <c r="B93" s="257"/>
      <c r="C93" s="257"/>
      <c r="D93" s="257"/>
      <c r="E93" s="257"/>
      <c r="F93" s="257"/>
      <c r="G93" s="257"/>
      <c r="H93" s="257"/>
      <c r="I93" s="257"/>
    </row>
    <row r="94" spans="1:9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>
      <c r="A95" s="257"/>
      <c r="B95" s="257"/>
      <c r="C95" s="257"/>
      <c r="D95" s="257"/>
      <c r="E95" s="257"/>
      <c r="F95" s="257"/>
      <c r="G95" s="257"/>
      <c r="H95" s="257"/>
      <c r="I95" s="257"/>
    </row>
    <row r="96" spans="1:9">
      <c r="A96" s="257"/>
      <c r="B96" s="257"/>
      <c r="C96" s="257"/>
      <c r="D96" s="257"/>
      <c r="E96" s="257"/>
      <c r="F96" s="257"/>
      <c r="G96" s="257"/>
      <c r="H96" s="257"/>
      <c r="I96" s="257"/>
    </row>
  </sheetData>
  <sheetProtection password="CCA7" sheet="1" objects="1" scenarios="1"/>
  <pageMargins left="0.7" right="0.7" top="0.78740157499999996" bottom="0.78740157499999996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88"/>
  <sheetViews>
    <sheetView tabSelected="1" workbookViewId="0">
      <selection activeCell="T16" sqref="T16"/>
    </sheetView>
  </sheetViews>
  <sheetFormatPr defaultColWidth="9.28515625" defaultRowHeight="13.2"/>
  <cols>
    <col min="1" max="8" width="9.28515625" style="239"/>
    <col min="9" max="9" width="11.7109375" style="239" customWidth="1"/>
    <col min="10" max="10" width="9.28515625" style="239"/>
    <col min="11" max="11" width="12.28515625" style="239" customWidth="1"/>
    <col min="12" max="16384" width="9.28515625" style="239"/>
  </cols>
  <sheetData>
    <row r="1" spans="1:13">
      <c r="A1" s="237" t="s">
        <v>801</v>
      </c>
      <c r="B1" s="238" t="s">
        <v>840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3" ht="13.8" thickBot="1">
      <c r="A2" s="238" t="s">
        <v>845</v>
      </c>
      <c r="B2" s="238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spans="1:13" ht="13.8" thickTop="1">
      <c r="A3" s="240" t="s">
        <v>803</v>
      </c>
      <c r="B3" s="241" t="s">
        <v>804</v>
      </c>
      <c r="C3" s="242"/>
      <c r="D3" s="242"/>
      <c r="E3" s="242"/>
      <c r="F3" s="240" t="s">
        <v>805</v>
      </c>
      <c r="G3" s="242"/>
      <c r="H3" s="242"/>
      <c r="I3" s="240" t="s">
        <v>806</v>
      </c>
      <c r="J3" s="242"/>
      <c r="K3" s="242"/>
      <c r="L3" s="242"/>
      <c r="M3" s="243"/>
    </row>
    <row r="4" spans="1:13">
      <c r="A4" s="244" t="s">
        <v>807</v>
      </c>
      <c r="B4" s="245" t="s">
        <v>808</v>
      </c>
      <c r="C4" s="245"/>
      <c r="D4" s="245" t="s">
        <v>809</v>
      </c>
      <c r="E4" s="245"/>
      <c r="F4" s="246"/>
      <c r="G4" s="245" t="s">
        <v>810</v>
      </c>
      <c r="H4" s="245"/>
      <c r="I4" s="246"/>
      <c r="J4" s="245"/>
      <c r="K4" s="245" t="s">
        <v>811</v>
      </c>
      <c r="L4" s="245"/>
      <c r="M4" s="247"/>
    </row>
    <row r="5" spans="1:13">
      <c r="A5" s="246"/>
      <c r="B5" s="245"/>
      <c r="C5" s="248" t="s">
        <v>812</v>
      </c>
      <c r="D5" s="245" t="s">
        <v>813</v>
      </c>
      <c r="E5" s="245" t="s">
        <v>814</v>
      </c>
      <c r="F5" s="246" t="s">
        <v>815</v>
      </c>
      <c r="G5" s="245" t="s">
        <v>816</v>
      </c>
      <c r="H5" s="245" t="s">
        <v>817</v>
      </c>
      <c r="I5" s="244" t="s">
        <v>818</v>
      </c>
      <c r="J5" s="245" t="s">
        <v>819</v>
      </c>
      <c r="K5" s="245" t="s">
        <v>820</v>
      </c>
      <c r="L5" s="245" t="s">
        <v>816</v>
      </c>
      <c r="M5" s="247" t="s">
        <v>817</v>
      </c>
    </row>
    <row r="6" spans="1:13">
      <c r="A6" s="244" t="s">
        <v>168</v>
      </c>
      <c r="B6" s="245" t="s">
        <v>168</v>
      </c>
      <c r="C6" s="248" t="s">
        <v>168</v>
      </c>
      <c r="D6" s="245" t="s">
        <v>168</v>
      </c>
      <c r="E6" s="245" t="s">
        <v>168</v>
      </c>
      <c r="F6" s="246" t="s">
        <v>144</v>
      </c>
      <c r="G6" s="245" t="s">
        <v>144</v>
      </c>
      <c r="H6" s="245" t="s">
        <v>144</v>
      </c>
      <c r="I6" s="244" t="s">
        <v>168</v>
      </c>
      <c r="J6" s="245" t="s">
        <v>174</v>
      </c>
      <c r="K6" s="245" t="s">
        <v>174</v>
      </c>
      <c r="L6" s="245" t="s">
        <v>174</v>
      </c>
      <c r="M6" s="247" t="s">
        <v>174</v>
      </c>
    </row>
    <row r="7" spans="1:13" ht="13.8" thickBot="1">
      <c r="A7" s="249"/>
      <c r="B7" s="250"/>
      <c r="C7" s="250"/>
      <c r="D7" s="250"/>
      <c r="E7" s="250"/>
      <c r="F7" s="249"/>
      <c r="G7" s="250"/>
      <c r="H7" s="250"/>
      <c r="I7" s="249"/>
      <c r="J7" s="250"/>
      <c r="K7" s="250"/>
      <c r="L7" s="250"/>
      <c r="M7" s="251"/>
    </row>
    <row r="8" spans="1:13" ht="13.8" thickTop="1"/>
    <row r="9" spans="1:13">
      <c r="A9" s="252">
        <v>0</v>
      </c>
      <c r="B9" s="253"/>
      <c r="C9" s="252">
        <v>1.7</v>
      </c>
      <c r="D9" s="253"/>
      <c r="E9" s="253"/>
      <c r="F9" s="253"/>
      <c r="G9" s="253"/>
      <c r="H9" s="253"/>
      <c r="I9" s="254"/>
      <c r="J9" s="253"/>
      <c r="K9" s="253"/>
      <c r="L9" s="253"/>
      <c r="M9" s="253"/>
    </row>
    <row r="10" spans="1:13">
      <c r="A10" s="255"/>
      <c r="B10" s="253">
        <f>A11-A9</f>
        <v>7.4</v>
      </c>
      <c r="C10" s="255"/>
      <c r="D10" s="253">
        <f>C9+C11</f>
        <v>3.4</v>
      </c>
      <c r="E10" s="253">
        <f>D10/2</f>
        <v>1.7</v>
      </c>
      <c r="F10" s="253">
        <f>IF(E10&lt;2,E10*B10,0)</f>
        <v>12.58</v>
      </c>
      <c r="G10" s="253">
        <f>IF((AND(E10&gt;2,E10&lt;4)),B10*E10,0)</f>
        <v>0</v>
      </c>
      <c r="H10" s="253">
        <f>IF((AND(E10&gt;4,E10&lt;6)),B10*E10,0)</f>
        <v>0</v>
      </c>
      <c r="I10" s="252">
        <v>1</v>
      </c>
      <c r="J10" s="253">
        <f>IF(E10&lt;1,B10*E10*I10,0)</f>
        <v>0</v>
      </c>
      <c r="K10" s="253">
        <f>IF((AND(E10&gt;1,E10&lt;2.5)),B10*E10*I10,0)</f>
        <v>12.58</v>
      </c>
      <c r="L10" s="253">
        <f>IF((AND(E10&gt;2.5,E10&lt;4)),B10*E10*I10,0)</f>
        <v>0</v>
      </c>
      <c r="M10" s="253">
        <f>IF((IF(E10&gt;4,E10&lt;6)),B10*E10*I10,0)</f>
        <v>0</v>
      </c>
    </row>
    <row r="11" spans="1:13">
      <c r="A11" s="252">
        <v>7.4</v>
      </c>
      <c r="B11" s="253"/>
      <c r="C11" s="252">
        <v>1.7</v>
      </c>
      <c r="D11" s="253"/>
      <c r="E11" s="253"/>
      <c r="F11" s="253"/>
      <c r="G11" s="253"/>
      <c r="H11" s="253"/>
      <c r="I11" s="255"/>
      <c r="J11" s="253"/>
      <c r="K11" s="253"/>
      <c r="L11" s="253"/>
      <c r="M11" s="253"/>
    </row>
    <row r="12" spans="1:13">
      <c r="A12" s="255"/>
      <c r="B12" s="253">
        <f>A13-A11</f>
        <v>12.6</v>
      </c>
      <c r="C12" s="255"/>
      <c r="D12" s="253">
        <f>C11+C13</f>
        <v>3.42</v>
      </c>
      <c r="E12" s="253">
        <f>D12/2</f>
        <v>1.71</v>
      </c>
      <c r="F12" s="253">
        <f>IF(E12&lt;2,E12*B12,0)</f>
        <v>21.545999999999999</v>
      </c>
      <c r="G12" s="253">
        <f>IF((AND(E12&gt;2,E12&lt;4)),B12*E12,0)</f>
        <v>0</v>
      </c>
      <c r="H12" s="253">
        <f>IF((AND(E12&gt;4,E12&lt;6)),B12*E12,0)</f>
        <v>0</v>
      </c>
      <c r="I12" s="252">
        <v>1</v>
      </c>
      <c r="J12" s="253">
        <f>IF(E12&lt;1,B12*E12*I12,0)</f>
        <v>0</v>
      </c>
      <c r="K12" s="253">
        <f>IF((AND(E12&gt;1,E12&lt;2.5)),B12*E12*I12,0)</f>
        <v>21.545999999999999</v>
      </c>
      <c r="L12" s="253">
        <f>IF((AND(E12&gt;2.5,E12&lt;4)),B12*E12*I12,0)</f>
        <v>0</v>
      </c>
      <c r="M12" s="253">
        <f>IF((IF(E12&gt;4,E12&lt;6)),B12*E12*I12,0)</f>
        <v>0</v>
      </c>
    </row>
    <row r="13" spans="1:13">
      <c r="A13" s="252">
        <v>20</v>
      </c>
      <c r="B13" s="253"/>
      <c r="C13" s="252">
        <v>1.72</v>
      </c>
      <c r="D13" s="253"/>
      <c r="E13" s="253"/>
      <c r="F13" s="253"/>
      <c r="G13" s="253"/>
      <c r="H13" s="253"/>
      <c r="I13" s="255"/>
      <c r="J13" s="253"/>
      <c r="K13" s="253"/>
      <c r="L13" s="253"/>
      <c r="M13" s="253"/>
    </row>
    <row r="14" spans="1:13">
      <c r="A14" s="255"/>
      <c r="B14" s="253">
        <f>A15-A13</f>
        <v>16.200000000000003</v>
      </c>
      <c r="C14" s="255"/>
      <c r="D14" s="253">
        <f>C13+C15</f>
        <v>3.4699999999999998</v>
      </c>
      <c r="E14" s="253">
        <f>D14/2</f>
        <v>1.7349999999999999</v>
      </c>
      <c r="F14" s="253">
        <f>IF(E14&lt;2,E14*B14,0)</f>
        <v>28.107000000000003</v>
      </c>
      <c r="G14" s="253">
        <f>IF((AND(E14&gt;2,E14&lt;4)),B14*E14,0)</f>
        <v>0</v>
      </c>
      <c r="H14" s="253">
        <f>IF((AND(E14&gt;4,E14&lt;6)),B14*E14,0)</f>
        <v>0</v>
      </c>
      <c r="I14" s="252">
        <v>1</v>
      </c>
      <c r="J14" s="253">
        <f>IF(E14&lt;1,B14*E14*I14,0)</f>
        <v>0</v>
      </c>
      <c r="K14" s="253">
        <f>IF((AND(E14&gt;1,E14&lt;2.5)),B14*E14*I14,0)</f>
        <v>28.107000000000003</v>
      </c>
      <c r="L14" s="253">
        <f>IF((AND(E14&gt;2.5,E14&lt;4)),B14*E14*I14,0)</f>
        <v>0</v>
      </c>
      <c r="M14" s="253">
        <f>IF((IF(E14&gt;4,E14&lt;6)),B14*E14*I14,0)</f>
        <v>0</v>
      </c>
    </row>
    <row r="15" spans="1:13">
      <c r="A15" s="252">
        <v>36.200000000000003</v>
      </c>
      <c r="B15" s="253"/>
      <c r="C15" s="252">
        <v>1.75</v>
      </c>
      <c r="D15" s="253"/>
      <c r="E15" s="253"/>
      <c r="F15" s="253"/>
      <c r="G15" s="253"/>
      <c r="H15" s="253"/>
      <c r="I15" s="255"/>
      <c r="J15" s="253"/>
      <c r="K15" s="253"/>
      <c r="L15" s="253"/>
      <c r="M15" s="253"/>
    </row>
    <row r="16" spans="1:13">
      <c r="A16" s="255"/>
      <c r="B16" s="253">
        <f>A17-A15</f>
        <v>3.7999999999999972</v>
      </c>
      <c r="C16" s="255"/>
      <c r="D16" s="253">
        <f>C15+C17</f>
        <v>3.48</v>
      </c>
      <c r="E16" s="253">
        <f>D16/2</f>
        <v>1.74</v>
      </c>
      <c r="F16" s="253">
        <f>IF(E16&lt;2,E16*B16,0)</f>
        <v>6.6119999999999948</v>
      </c>
      <c r="G16" s="253">
        <f>IF((AND(E16&gt;2,E16&lt;4)),B16*E16,0)</f>
        <v>0</v>
      </c>
      <c r="H16" s="253">
        <f>IF((AND(E16&gt;4,E16&lt;6)),B16*E16,0)</f>
        <v>0</v>
      </c>
      <c r="I16" s="252">
        <v>1</v>
      </c>
      <c r="J16" s="253">
        <f>IF(E16&lt;1,B16*E16*I16,0)</f>
        <v>0</v>
      </c>
      <c r="K16" s="253">
        <f>IF((AND(E16&gt;1,E16&lt;2.5)),B16*E16*I16,0)</f>
        <v>6.6119999999999948</v>
      </c>
      <c r="L16" s="253">
        <f>IF((AND(E16&gt;2.5,E16&lt;4)),B16*E16*I16,0)</f>
        <v>0</v>
      </c>
      <c r="M16" s="253">
        <f>IF((IF(E16&gt;4,E16&lt;6)),B16*E16*I16,0)</f>
        <v>0</v>
      </c>
    </row>
    <row r="17" spans="1:14">
      <c r="A17" s="252">
        <v>40</v>
      </c>
      <c r="B17" s="253"/>
      <c r="C17" s="252">
        <v>1.73</v>
      </c>
      <c r="D17" s="253"/>
      <c r="E17" s="253"/>
      <c r="F17" s="253"/>
      <c r="G17" s="253"/>
      <c r="H17" s="253"/>
      <c r="I17" s="254"/>
      <c r="J17" s="253"/>
      <c r="K17" s="253"/>
      <c r="L17" s="253"/>
      <c r="M17" s="253"/>
    </row>
    <row r="18" spans="1:14">
      <c r="A18" s="255"/>
      <c r="B18" s="253">
        <f>A19-A17</f>
        <v>8</v>
      </c>
      <c r="C18" s="255"/>
      <c r="D18" s="253">
        <f>C17+C19</f>
        <v>3.42</v>
      </c>
      <c r="E18" s="253">
        <f>D18/2</f>
        <v>1.71</v>
      </c>
      <c r="F18" s="253">
        <f>IF(E18&lt;2,E18*B18,0)</f>
        <v>13.68</v>
      </c>
      <c r="G18" s="253">
        <f>IF((AND(E18&gt;2,E18&lt;4)),B18*E18,0)</f>
        <v>0</v>
      </c>
      <c r="H18" s="253">
        <f>IF((AND(E18&gt;4,E18&lt;6)),B18*E18,0)</f>
        <v>0</v>
      </c>
      <c r="I18" s="252">
        <v>1</v>
      </c>
      <c r="J18" s="253">
        <f>IF(E18&lt;1,B18*E18*I18,0)</f>
        <v>0</v>
      </c>
      <c r="K18" s="253">
        <f>IF((AND(E18&gt;1,E18&lt;2.5)),B18*E18*I18,0)</f>
        <v>13.68</v>
      </c>
      <c r="L18" s="253">
        <f>IF((AND(E18&gt;2.5,E18&lt;4)),B18*E18*I18,0)</f>
        <v>0</v>
      </c>
      <c r="M18" s="253">
        <f>IF((IF(E18&gt;4,E18&lt;6)),B18*E18*I18,0)</f>
        <v>0</v>
      </c>
    </row>
    <row r="19" spans="1:14">
      <c r="A19" s="252">
        <v>48</v>
      </c>
      <c r="B19" s="253"/>
      <c r="C19" s="252">
        <v>1.69</v>
      </c>
      <c r="D19" s="253"/>
      <c r="E19" s="253"/>
      <c r="F19" s="253"/>
      <c r="G19" s="253"/>
      <c r="H19" s="253"/>
      <c r="I19" s="254"/>
      <c r="J19" s="253"/>
      <c r="K19" s="253"/>
      <c r="L19" s="253"/>
      <c r="M19" s="253"/>
    </row>
    <row r="20" spans="1:14">
      <c r="A20" s="279"/>
      <c r="B20" s="280"/>
      <c r="C20" s="279"/>
      <c r="D20" s="280"/>
      <c r="E20" s="280"/>
      <c r="F20" s="280"/>
      <c r="G20" s="280"/>
      <c r="H20" s="280"/>
      <c r="I20" s="280"/>
      <c r="J20" s="253"/>
      <c r="K20" s="253"/>
      <c r="L20" s="253"/>
      <c r="M20" s="253"/>
    </row>
    <row r="21" spans="1:14">
      <c r="A21" s="281" t="s">
        <v>821</v>
      </c>
      <c r="B21" s="280"/>
      <c r="C21" s="280"/>
      <c r="D21" s="280"/>
      <c r="E21" s="280"/>
      <c r="F21" s="280">
        <f>SUM(F9:F19)</f>
        <v>82.525000000000006</v>
      </c>
      <c r="G21" s="280">
        <f>SUM(G9:G19)</f>
        <v>0</v>
      </c>
      <c r="H21" s="280">
        <f>SUM(H9:H15)</f>
        <v>0</v>
      </c>
      <c r="I21" s="279"/>
      <c r="J21" s="282">
        <f>SUM(J9:J20)</f>
        <v>0</v>
      </c>
      <c r="K21" s="282">
        <f>SUM(K9:K20)</f>
        <v>82.525000000000006</v>
      </c>
      <c r="L21" s="282">
        <f>SUM(L9:L20)</f>
        <v>0</v>
      </c>
      <c r="M21" s="282">
        <f>SUM(M9:M20)</f>
        <v>0</v>
      </c>
    </row>
    <row r="22" spans="1:14">
      <c r="A22" s="279"/>
      <c r="B22" s="280"/>
      <c r="C22" s="279"/>
      <c r="D22" s="280"/>
      <c r="E22" s="280"/>
      <c r="F22" s="280" t="s">
        <v>842</v>
      </c>
      <c r="G22" s="280" t="s">
        <v>842</v>
      </c>
      <c r="H22" s="280" t="s">
        <v>842</v>
      </c>
      <c r="I22" s="280"/>
      <c r="J22" s="253"/>
      <c r="K22" s="253"/>
      <c r="L22" s="253"/>
      <c r="M22" s="253"/>
    </row>
    <row r="23" spans="1:14">
      <c r="A23" s="280"/>
      <c r="B23" s="280"/>
      <c r="C23" s="280"/>
      <c r="D23" s="280"/>
      <c r="E23" s="280"/>
      <c r="F23" s="281">
        <f>F21*2</f>
        <v>165.05</v>
      </c>
      <c r="G23" s="281">
        <f>G21*2</f>
        <v>0</v>
      </c>
      <c r="H23" s="280">
        <f>H21*2</f>
        <v>0</v>
      </c>
      <c r="I23" s="279"/>
      <c r="J23" s="253"/>
      <c r="K23" s="253"/>
      <c r="L23" s="253"/>
      <c r="M23" s="283"/>
    </row>
    <row r="24" spans="1:14">
      <c r="A24" s="258"/>
      <c r="B24" s="258"/>
      <c r="C24" s="258"/>
      <c r="D24" s="258"/>
      <c r="E24" s="258"/>
      <c r="F24" s="258"/>
      <c r="G24" s="258"/>
      <c r="H24" s="258"/>
      <c r="I24" s="259" t="s">
        <v>821</v>
      </c>
      <c r="J24" s="257"/>
      <c r="K24" s="257"/>
      <c r="L24" s="257"/>
      <c r="M24" s="284">
        <f>J21+K21+L21+M21</f>
        <v>82.525000000000006</v>
      </c>
    </row>
    <row r="25" spans="1:14" ht="13.8" thickBot="1">
      <c r="A25" s="263" t="s">
        <v>824</v>
      </c>
      <c r="B25" s="258"/>
      <c r="C25" s="262"/>
      <c r="D25" s="258"/>
      <c r="E25" s="258"/>
      <c r="F25" s="258"/>
      <c r="G25" s="258"/>
      <c r="H25" s="263"/>
      <c r="I25" s="258"/>
      <c r="J25" s="257"/>
      <c r="K25" s="257"/>
      <c r="L25" s="285"/>
      <c r="M25" s="257"/>
      <c r="N25" s="257"/>
    </row>
    <row r="26" spans="1:14" ht="13.8" thickTop="1">
      <c r="A26" s="268" t="s">
        <v>830</v>
      </c>
      <c r="B26" s="265" t="s">
        <v>829</v>
      </c>
      <c r="C26" s="267" t="s">
        <v>831</v>
      </c>
      <c r="D26" s="258"/>
      <c r="E26" s="278"/>
      <c r="F26" s="258"/>
      <c r="G26" s="258"/>
      <c r="H26" s="258"/>
      <c r="I26" s="258"/>
      <c r="J26" s="286"/>
      <c r="K26" s="257"/>
      <c r="L26" s="257"/>
      <c r="M26" s="257"/>
      <c r="N26" s="257"/>
    </row>
    <row r="27" spans="1:14" ht="13.8" thickBot="1">
      <c r="A27" s="270" t="s">
        <v>832</v>
      </c>
      <c r="B27" s="271" t="s">
        <v>168</v>
      </c>
      <c r="C27" s="272" t="s">
        <v>174</v>
      </c>
      <c r="D27" s="258"/>
      <c r="E27" s="258"/>
      <c r="F27" s="258"/>
      <c r="G27" s="258"/>
      <c r="H27" s="258"/>
      <c r="I27" s="258"/>
      <c r="J27" s="257"/>
      <c r="K27" s="257"/>
      <c r="L27" s="257"/>
      <c r="M27" s="257"/>
      <c r="N27" s="257"/>
    </row>
    <row r="28" spans="1:14" ht="13.8" thickTop="1">
      <c r="A28" s="274">
        <v>90</v>
      </c>
      <c r="B28" s="273">
        <v>0</v>
      </c>
      <c r="C28" s="275">
        <f>(3.14*0.045*0.045)*B28</f>
        <v>0</v>
      </c>
      <c r="D28" s="258"/>
      <c r="E28" s="258"/>
      <c r="F28" s="258"/>
      <c r="G28" s="258"/>
      <c r="H28" s="258"/>
      <c r="I28" s="258"/>
      <c r="J28" s="257"/>
      <c r="K28" s="257"/>
      <c r="L28" s="287"/>
      <c r="M28" s="257"/>
      <c r="N28" s="257"/>
    </row>
    <row r="29" spans="1:14">
      <c r="A29" s="276">
        <v>110</v>
      </c>
      <c r="B29" s="275">
        <v>48</v>
      </c>
      <c r="C29" s="275">
        <f>(3.14*0.055*0.055)*B29</f>
        <v>0.45592800000000011</v>
      </c>
      <c r="D29" s="258"/>
      <c r="E29" s="258"/>
      <c r="F29" s="258"/>
      <c r="G29" s="258"/>
      <c r="H29" s="258"/>
      <c r="I29" s="258"/>
      <c r="J29" s="257"/>
      <c r="K29" s="257"/>
      <c r="L29" s="287"/>
      <c r="M29" s="257"/>
      <c r="N29" s="257"/>
    </row>
    <row r="30" spans="1:14">
      <c r="A30" s="276">
        <v>160</v>
      </c>
      <c r="B30" s="275">
        <v>0</v>
      </c>
      <c r="C30" s="275">
        <f>(3.14*0.08*0.08)*B30</f>
        <v>0</v>
      </c>
      <c r="D30" s="258"/>
      <c r="E30" s="258"/>
      <c r="F30" s="258"/>
      <c r="G30" s="258"/>
      <c r="H30" s="258"/>
      <c r="I30" s="258"/>
      <c r="J30" s="257"/>
      <c r="K30" s="257"/>
      <c r="L30" s="287"/>
      <c r="M30" s="257"/>
      <c r="N30" s="257"/>
    </row>
    <row r="31" spans="1:14">
      <c r="A31" s="276">
        <v>225</v>
      </c>
      <c r="B31" s="275">
        <v>0</v>
      </c>
      <c r="C31" s="275">
        <f>(3.14*0.125*0.125)*B31</f>
        <v>0</v>
      </c>
      <c r="D31" s="258"/>
      <c r="E31" s="258"/>
      <c r="F31" s="258"/>
      <c r="G31" s="258"/>
      <c r="H31" s="258"/>
      <c r="I31" s="258"/>
      <c r="J31" s="257"/>
      <c r="K31" s="257"/>
      <c r="L31" s="288"/>
      <c r="M31" s="257"/>
      <c r="N31" s="257"/>
    </row>
    <row r="32" spans="1:14">
      <c r="A32" s="259" t="s">
        <v>821</v>
      </c>
      <c r="B32" s="275"/>
      <c r="C32" s="259">
        <f>SUM(C28:C31)</f>
        <v>0.45592800000000011</v>
      </c>
      <c r="D32" s="258"/>
      <c r="E32" s="260"/>
      <c r="F32" s="258"/>
      <c r="G32" s="258"/>
      <c r="H32" s="260"/>
      <c r="I32" s="258"/>
      <c r="J32" s="289"/>
      <c r="K32" s="257"/>
      <c r="L32" s="260"/>
      <c r="M32" s="257"/>
      <c r="N32" s="289"/>
    </row>
    <row r="33" spans="1:13">
      <c r="A33" s="258"/>
      <c r="B33" s="258"/>
      <c r="C33" s="258"/>
      <c r="D33" s="258"/>
      <c r="E33" s="258"/>
      <c r="F33" s="258"/>
      <c r="G33" s="258"/>
      <c r="H33" s="258"/>
      <c r="I33" s="258"/>
      <c r="J33" s="257"/>
      <c r="K33" s="257"/>
      <c r="L33" s="257"/>
      <c r="M33" s="257"/>
    </row>
    <row r="34" spans="1:13">
      <c r="A34" s="263" t="s">
        <v>837</v>
      </c>
      <c r="B34" s="258"/>
      <c r="C34" s="277">
        <f>M24</f>
        <v>82.525000000000006</v>
      </c>
      <c r="D34" s="263" t="s">
        <v>174</v>
      </c>
      <c r="E34" s="278" t="s">
        <v>843</v>
      </c>
      <c r="F34" s="258"/>
      <c r="G34" s="258"/>
      <c r="H34" s="258"/>
      <c r="I34" s="258"/>
      <c r="J34" s="257"/>
      <c r="K34" s="257"/>
      <c r="L34" s="257"/>
      <c r="M34" s="257"/>
    </row>
    <row r="35" spans="1:13">
      <c r="A35" s="258"/>
      <c r="B35" s="258"/>
      <c r="C35" s="277">
        <f>M24-C32</f>
        <v>82.069072000000006</v>
      </c>
      <c r="D35" s="263" t="s">
        <v>174</v>
      </c>
      <c r="E35" s="278" t="s">
        <v>844</v>
      </c>
      <c r="F35" s="258"/>
      <c r="G35" s="258"/>
      <c r="H35" s="258"/>
      <c r="I35" s="258"/>
      <c r="J35" s="257"/>
      <c r="K35" s="257"/>
      <c r="L35" s="257"/>
      <c r="M35" s="257"/>
    </row>
    <row r="36" spans="1:13">
      <c r="A36" s="258"/>
      <c r="B36" s="258"/>
      <c r="C36" s="258"/>
      <c r="D36" s="258"/>
      <c r="E36" s="258"/>
      <c r="F36" s="258"/>
      <c r="G36" s="258"/>
      <c r="H36" s="258"/>
      <c r="I36" s="258"/>
      <c r="J36" s="257"/>
      <c r="K36" s="257"/>
      <c r="L36" s="257"/>
      <c r="M36" s="257"/>
    </row>
    <row r="37" spans="1:13">
      <c r="A37" s="258"/>
      <c r="B37" s="258"/>
      <c r="C37" s="258"/>
      <c r="D37" s="258"/>
      <c r="E37" s="258"/>
      <c r="F37" s="258"/>
      <c r="G37" s="258"/>
      <c r="H37" s="258"/>
      <c r="I37" s="258"/>
      <c r="J37" s="257"/>
      <c r="K37" s="257"/>
      <c r="L37" s="257"/>
      <c r="M37" s="257"/>
    </row>
    <row r="38" spans="1:13">
      <c r="A38" s="258"/>
      <c r="B38" s="258"/>
      <c r="C38" s="258"/>
      <c r="D38" s="258"/>
      <c r="E38" s="258"/>
      <c r="F38" s="258"/>
      <c r="G38" s="258"/>
      <c r="H38" s="258"/>
      <c r="I38" s="258"/>
      <c r="J38" s="257"/>
      <c r="K38" s="257"/>
      <c r="L38" s="257"/>
      <c r="M38" s="257"/>
    </row>
    <row r="39" spans="1:13">
      <c r="A39" s="258"/>
      <c r="B39" s="258"/>
      <c r="C39" s="258"/>
      <c r="D39" s="258"/>
      <c r="E39" s="258"/>
      <c r="F39" s="258"/>
      <c r="G39" s="258"/>
      <c r="H39" s="258"/>
      <c r="I39" s="258"/>
      <c r="J39" s="257"/>
      <c r="K39" s="257"/>
      <c r="L39" s="257"/>
      <c r="M39" s="257"/>
    </row>
    <row r="40" spans="1:13">
      <c r="A40" s="258"/>
      <c r="B40" s="258"/>
      <c r="C40" s="258"/>
      <c r="D40" s="258"/>
      <c r="E40" s="258"/>
      <c r="F40" s="258"/>
      <c r="G40" s="258"/>
      <c r="H40" s="258"/>
      <c r="I40" s="258"/>
      <c r="J40" s="257"/>
      <c r="K40" s="257"/>
      <c r="L40" s="257"/>
      <c r="M40" s="257"/>
    </row>
    <row r="41" spans="1:13">
      <c r="A41" s="258"/>
      <c r="B41" s="258"/>
      <c r="C41" s="258"/>
      <c r="D41" s="258"/>
      <c r="E41" s="258"/>
      <c r="F41" s="258"/>
      <c r="G41" s="258"/>
      <c r="H41" s="258"/>
      <c r="I41" s="258"/>
      <c r="J41" s="257"/>
      <c r="K41" s="257"/>
      <c r="L41" s="257"/>
      <c r="M41" s="257"/>
    </row>
    <row r="42" spans="1:13">
      <c r="A42" s="258"/>
      <c r="B42" s="258"/>
      <c r="C42" s="258"/>
      <c r="D42" s="258"/>
      <c r="E42" s="258"/>
      <c r="F42" s="258"/>
      <c r="G42" s="258"/>
      <c r="H42" s="258"/>
      <c r="I42" s="258"/>
      <c r="J42" s="257"/>
      <c r="K42" s="257"/>
      <c r="L42" s="257"/>
      <c r="M42" s="257"/>
    </row>
    <row r="43" spans="1:13">
      <c r="A43" s="258"/>
      <c r="B43" s="258"/>
      <c r="C43" s="258"/>
      <c r="D43" s="258"/>
      <c r="E43" s="258"/>
      <c r="F43" s="258"/>
      <c r="G43" s="258"/>
      <c r="H43" s="258"/>
      <c r="I43" s="258"/>
      <c r="J43" s="257"/>
      <c r="K43" s="257"/>
      <c r="L43" s="257"/>
      <c r="M43" s="257"/>
    </row>
    <row r="44" spans="1:13">
      <c r="A44" s="258"/>
      <c r="B44" s="258"/>
      <c r="C44" s="258"/>
      <c r="D44" s="258"/>
      <c r="E44" s="258"/>
      <c r="F44" s="258"/>
      <c r="G44" s="258"/>
      <c r="H44" s="258"/>
      <c r="I44" s="258"/>
      <c r="J44" s="257"/>
      <c r="K44" s="257"/>
      <c r="L44" s="257"/>
      <c r="M44" s="257"/>
    </row>
    <row r="45" spans="1:13">
      <c r="A45" s="258"/>
      <c r="B45" s="258"/>
      <c r="C45" s="258"/>
      <c r="D45" s="258"/>
      <c r="E45" s="258"/>
      <c r="F45" s="258"/>
      <c r="G45" s="258"/>
      <c r="H45" s="258"/>
      <c r="I45" s="258"/>
      <c r="J45" s="257"/>
      <c r="K45" s="257"/>
      <c r="L45" s="257"/>
      <c r="M45" s="257"/>
    </row>
    <row r="46" spans="1:13">
      <c r="A46" s="258"/>
      <c r="B46" s="258"/>
      <c r="C46" s="258"/>
      <c r="D46" s="258"/>
      <c r="E46" s="258"/>
      <c r="F46" s="258"/>
      <c r="G46" s="258"/>
      <c r="H46" s="258"/>
      <c r="I46" s="258"/>
      <c r="J46" s="257"/>
      <c r="K46" s="257"/>
      <c r="L46" s="257"/>
      <c r="M46" s="257"/>
    </row>
    <row r="47" spans="1:13">
      <c r="A47" s="258"/>
      <c r="B47" s="258"/>
      <c r="C47" s="258"/>
      <c r="D47" s="258"/>
      <c r="E47" s="258"/>
      <c r="F47" s="258"/>
      <c r="G47" s="258"/>
      <c r="H47" s="258"/>
      <c r="I47" s="258"/>
      <c r="J47" s="257"/>
      <c r="K47" s="257"/>
      <c r="L47" s="257"/>
      <c r="M47" s="257"/>
    </row>
    <row r="48" spans="1:13">
      <c r="A48" s="258"/>
      <c r="B48" s="258"/>
      <c r="C48" s="258"/>
      <c r="D48" s="258"/>
      <c r="E48" s="258"/>
      <c r="F48" s="258"/>
      <c r="G48" s="258"/>
      <c r="H48" s="258"/>
      <c r="I48" s="258"/>
      <c r="J48" s="257"/>
      <c r="K48" s="257"/>
      <c r="L48" s="257"/>
      <c r="M48" s="257"/>
    </row>
    <row r="49" spans="1:13">
      <c r="A49" s="258"/>
      <c r="B49" s="258"/>
      <c r="C49" s="258"/>
      <c r="D49" s="258"/>
      <c r="E49" s="258"/>
      <c r="F49" s="258"/>
      <c r="G49" s="258"/>
      <c r="H49" s="258"/>
      <c r="I49" s="258"/>
      <c r="J49" s="257"/>
      <c r="K49" s="257"/>
      <c r="L49" s="257"/>
      <c r="M49" s="257"/>
    </row>
    <row r="50" spans="1:13">
      <c r="A50" s="258"/>
      <c r="B50" s="258"/>
      <c r="C50" s="258"/>
      <c r="D50" s="258"/>
      <c r="E50" s="258"/>
      <c r="F50" s="258"/>
      <c r="G50" s="258"/>
      <c r="H50" s="258"/>
      <c r="I50" s="258"/>
      <c r="J50" s="257"/>
      <c r="K50" s="257"/>
      <c r="L50" s="257"/>
      <c r="M50" s="257"/>
    </row>
    <row r="51" spans="1:13">
      <c r="A51" s="258"/>
      <c r="B51" s="258"/>
      <c r="C51" s="258"/>
      <c r="D51" s="258"/>
      <c r="E51" s="258"/>
      <c r="F51" s="258"/>
      <c r="G51" s="258"/>
      <c r="H51" s="258"/>
      <c r="I51" s="258"/>
      <c r="J51" s="257"/>
      <c r="K51" s="257"/>
      <c r="L51" s="257"/>
      <c r="M51" s="257"/>
    </row>
    <row r="52" spans="1:13">
      <c r="A52" s="258"/>
      <c r="B52" s="258"/>
      <c r="C52" s="258"/>
      <c r="D52" s="258"/>
      <c r="E52" s="258"/>
      <c r="F52" s="258"/>
      <c r="G52" s="258"/>
      <c r="H52" s="258"/>
      <c r="I52" s="258"/>
      <c r="J52" s="257"/>
      <c r="K52" s="257"/>
      <c r="L52" s="257"/>
      <c r="M52" s="257"/>
    </row>
    <row r="53" spans="1:13">
      <c r="A53" s="258"/>
      <c r="B53" s="258"/>
      <c r="C53" s="258"/>
      <c r="D53" s="258"/>
      <c r="E53" s="258"/>
      <c r="F53" s="258"/>
      <c r="G53" s="258"/>
      <c r="H53" s="258"/>
      <c r="I53" s="258"/>
      <c r="J53" s="257"/>
      <c r="K53" s="257"/>
      <c r="L53" s="257"/>
      <c r="M53" s="257"/>
    </row>
    <row r="54" spans="1:13">
      <c r="A54" s="258"/>
      <c r="B54" s="258"/>
      <c r="C54" s="258"/>
      <c r="D54" s="258"/>
      <c r="E54" s="258"/>
      <c r="F54" s="258"/>
      <c r="G54" s="258"/>
      <c r="H54" s="258"/>
      <c r="I54" s="258"/>
      <c r="J54" s="257"/>
      <c r="K54" s="257"/>
      <c r="L54" s="257"/>
      <c r="M54" s="257"/>
    </row>
    <row r="55" spans="1:13">
      <c r="A55" s="258"/>
      <c r="B55" s="258"/>
      <c r="C55" s="258"/>
      <c r="D55" s="258"/>
      <c r="E55" s="258"/>
      <c r="F55" s="258"/>
      <c r="G55" s="258"/>
      <c r="H55" s="258"/>
      <c r="I55" s="258"/>
    </row>
    <row r="56" spans="1:13">
      <c r="A56" s="258"/>
      <c r="B56" s="258"/>
      <c r="C56" s="258"/>
      <c r="D56" s="258"/>
      <c r="E56" s="258"/>
      <c r="F56" s="258"/>
      <c r="G56" s="258"/>
      <c r="H56" s="258"/>
      <c r="I56" s="258"/>
    </row>
    <row r="57" spans="1:13">
      <c r="A57" s="258"/>
      <c r="B57" s="258"/>
      <c r="C57" s="258"/>
      <c r="D57" s="258"/>
      <c r="E57" s="258"/>
      <c r="F57" s="258"/>
      <c r="G57" s="258"/>
      <c r="H57" s="258"/>
      <c r="I57" s="258"/>
    </row>
    <row r="58" spans="1:13">
      <c r="A58" s="258"/>
      <c r="B58" s="258"/>
      <c r="C58" s="258"/>
      <c r="D58" s="258"/>
      <c r="E58" s="258"/>
      <c r="F58" s="258"/>
      <c r="G58" s="258"/>
      <c r="H58" s="258"/>
      <c r="I58" s="258"/>
    </row>
    <row r="59" spans="1:13">
      <c r="A59" s="258"/>
      <c r="B59" s="258"/>
      <c r="C59" s="258"/>
      <c r="D59" s="258"/>
      <c r="E59" s="258"/>
      <c r="F59" s="258"/>
      <c r="G59" s="258"/>
      <c r="H59" s="258"/>
      <c r="I59" s="258"/>
    </row>
    <row r="60" spans="1:13">
      <c r="A60" s="258"/>
      <c r="B60" s="258"/>
      <c r="C60" s="258"/>
      <c r="D60" s="258"/>
      <c r="E60" s="258"/>
      <c r="F60" s="258"/>
      <c r="G60" s="258"/>
      <c r="H60" s="258"/>
      <c r="I60" s="258"/>
    </row>
    <row r="61" spans="1:13">
      <c r="A61" s="258"/>
      <c r="B61" s="258"/>
      <c r="C61" s="258"/>
      <c r="D61" s="258"/>
      <c r="E61" s="258"/>
      <c r="F61" s="258"/>
      <c r="G61" s="258"/>
      <c r="H61" s="258"/>
      <c r="I61" s="258"/>
    </row>
    <row r="62" spans="1:13">
      <c r="A62" s="258"/>
      <c r="B62" s="258"/>
      <c r="C62" s="258"/>
      <c r="D62" s="258"/>
      <c r="E62" s="258"/>
      <c r="F62" s="258"/>
      <c r="G62" s="258"/>
      <c r="H62" s="258"/>
      <c r="I62" s="258"/>
    </row>
    <row r="63" spans="1:13">
      <c r="A63" s="258"/>
      <c r="B63" s="258"/>
      <c r="C63" s="258"/>
      <c r="D63" s="258"/>
      <c r="E63" s="258"/>
      <c r="F63" s="258"/>
      <c r="G63" s="258"/>
      <c r="H63" s="258"/>
      <c r="I63" s="258"/>
    </row>
    <row r="64" spans="1:13">
      <c r="A64" s="258"/>
      <c r="B64" s="258"/>
      <c r="C64" s="258"/>
      <c r="D64" s="258"/>
      <c r="E64" s="258"/>
      <c r="F64" s="258"/>
      <c r="G64" s="258"/>
      <c r="H64" s="258"/>
      <c r="I64" s="258"/>
    </row>
    <row r="65" spans="1:9">
      <c r="A65" s="258"/>
      <c r="B65" s="258"/>
      <c r="C65" s="258"/>
      <c r="D65" s="258"/>
      <c r="E65" s="258"/>
      <c r="F65" s="258"/>
      <c r="G65" s="258"/>
      <c r="H65" s="258"/>
      <c r="I65" s="258"/>
    </row>
    <row r="66" spans="1:9">
      <c r="A66" s="258"/>
      <c r="B66" s="258"/>
      <c r="C66" s="258"/>
      <c r="D66" s="258"/>
      <c r="E66" s="258"/>
      <c r="F66" s="258"/>
      <c r="G66" s="258"/>
      <c r="H66" s="258"/>
      <c r="I66" s="258"/>
    </row>
    <row r="67" spans="1:9">
      <c r="A67" s="258"/>
      <c r="B67" s="258"/>
      <c r="C67" s="258"/>
      <c r="D67" s="258"/>
      <c r="E67" s="258"/>
      <c r="F67" s="258"/>
      <c r="G67" s="258"/>
      <c r="H67" s="258"/>
      <c r="I67" s="258"/>
    </row>
    <row r="68" spans="1:9">
      <c r="A68" s="258"/>
      <c r="B68" s="258"/>
      <c r="C68" s="258"/>
      <c r="D68" s="258"/>
      <c r="E68" s="258"/>
      <c r="F68" s="258"/>
      <c r="G68" s="258"/>
      <c r="H68" s="258"/>
      <c r="I68" s="258"/>
    </row>
    <row r="69" spans="1:9">
      <c r="A69" s="258"/>
      <c r="B69" s="258"/>
      <c r="C69" s="258"/>
      <c r="D69" s="258"/>
      <c r="E69" s="258"/>
      <c r="F69" s="258"/>
      <c r="G69" s="258"/>
      <c r="H69" s="258"/>
      <c r="I69" s="258"/>
    </row>
    <row r="70" spans="1:9">
      <c r="A70" s="258"/>
      <c r="B70" s="258"/>
      <c r="C70" s="258"/>
      <c r="D70" s="258"/>
      <c r="E70" s="258"/>
      <c r="F70" s="258"/>
      <c r="G70" s="258"/>
      <c r="H70" s="258"/>
      <c r="I70" s="258"/>
    </row>
    <row r="71" spans="1:9">
      <c r="A71" s="258"/>
      <c r="B71" s="258"/>
      <c r="C71" s="258"/>
      <c r="D71" s="258"/>
      <c r="E71" s="258"/>
      <c r="F71" s="258"/>
      <c r="G71" s="258"/>
      <c r="H71" s="258"/>
      <c r="I71" s="258"/>
    </row>
    <row r="72" spans="1:9">
      <c r="A72" s="258"/>
      <c r="B72" s="258"/>
      <c r="C72" s="258"/>
      <c r="D72" s="258"/>
      <c r="E72" s="258"/>
      <c r="F72" s="258"/>
      <c r="G72" s="258"/>
      <c r="H72" s="258"/>
      <c r="I72" s="258"/>
    </row>
    <row r="73" spans="1:9">
      <c r="A73" s="258"/>
      <c r="B73" s="258"/>
      <c r="C73" s="258"/>
      <c r="D73" s="258"/>
      <c r="E73" s="258"/>
      <c r="F73" s="258"/>
      <c r="G73" s="258"/>
      <c r="H73" s="258"/>
      <c r="I73" s="258"/>
    </row>
    <row r="74" spans="1:9">
      <c r="A74" s="258"/>
      <c r="B74" s="258"/>
      <c r="C74" s="258"/>
      <c r="D74" s="258"/>
      <c r="E74" s="258"/>
      <c r="F74" s="258"/>
      <c r="G74" s="258"/>
      <c r="H74" s="258"/>
      <c r="I74" s="258"/>
    </row>
    <row r="75" spans="1:9">
      <c r="A75" s="258"/>
      <c r="B75" s="258"/>
      <c r="C75" s="258"/>
      <c r="D75" s="258"/>
      <c r="E75" s="258"/>
      <c r="F75" s="258"/>
      <c r="G75" s="258"/>
      <c r="H75" s="258"/>
      <c r="I75" s="258"/>
    </row>
    <row r="76" spans="1:9">
      <c r="A76" s="258"/>
      <c r="B76" s="258"/>
      <c r="C76" s="258"/>
      <c r="D76" s="258"/>
      <c r="E76" s="258"/>
      <c r="F76" s="258"/>
      <c r="G76" s="258"/>
      <c r="H76" s="258"/>
      <c r="I76" s="258"/>
    </row>
    <row r="77" spans="1:9">
      <c r="A77" s="258"/>
      <c r="B77" s="258"/>
      <c r="C77" s="258"/>
      <c r="D77" s="258"/>
      <c r="E77" s="258"/>
      <c r="F77" s="258"/>
      <c r="G77" s="258"/>
      <c r="H77" s="258"/>
      <c r="I77" s="258"/>
    </row>
    <row r="78" spans="1:9">
      <c r="A78" s="258"/>
      <c r="B78" s="258"/>
      <c r="C78" s="258"/>
      <c r="D78" s="258"/>
      <c r="E78" s="258"/>
      <c r="F78" s="258"/>
      <c r="G78" s="258"/>
      <c r="H78" s="258"/>
      <c r="I78" s="258"/>
    </row>
    <row r="79" spans="1:9">
      <c r="A79" s="258"/>
      <c r="B79" s="258"/>
      <c r="C79" s="258"/>
      <c r="D79" s="258"/>
      <c r="E79" s="258"/>
      <c r="F79" s="258"/>
      <c r="G79" s="258"/>
      <c r="H79" s="258"/>
      <c r="I79" s="258"/>
    </row>
    <row r="80" spans="1:9">
      <c r="A80" s="258"/>
      <c r="B80" s="258"/>
      <c r="C80" s="258"/>
      <c r="D80" s="258"/>
      <c r="E80" s="258"/>
      <c r="F80" s="258"/>
      <c r="G80" s="258"/>
      <c r="H80" s="258"/>
      <c r="I80" s="258"/>
    </row>
    <row r="81" spans="1:9">
      <c r="A81" s="258"/>
      <c r="B81" s="258"/>
      <c r="C81" s="258"/>
      <c r="D81" s="258"/>
      <c r="E81" s="258"/>
      <c r="F81" s="258"/>
      <c r="G81" s="258"/>
      <c r="H81" s="258"/>
      <c r="I81" s="258"/>
    </row>
    <row r="82" spans="1:9">
      <c r="A82" s="258"/>
      <c r="B82" s="258"/>
      <c r="C82" s="258"/>
      <c r="D82" s="258"/>
      <c r="E82" s="258"/>
      <c r="F82" s="258"/>
      <c r="G82" s="258"/>
      <c r="H82" s="258"/>
      <c r="I82" s="258"/>
    </row>
    <row r="83" spans="1:9">
      <c r="A83" s="257"/>
      <c r="B83" s="257"/>
      <c r="C83" s="257"/>
      <c r="D83" s="257"/>
      <c r="E83" s="257"/>
      <c r="F83" s="257"/>
      <c r="G83" s="257"/>
      <c r="H83" s="257"/>
      <c r="I83" s="257"/>
    </row>
    <row r="84" spans="1:9">
      <c r="A84" s="257"/>
      <c r="B84" s="257"/>
      <c r="C84" s="257"/>
      <c r="D84" s="257"/>
      <c r="E84" s="257"/>
      <c r="F84" s="257"/>
      <c r="G84" s="257"/>
      <c r="H84" s="257"/>
      <c r="I84" s="257"/>
    </row>
    <row r="85" spans="1:9">
      <c r="A85" s="257"/>
      <c r="B85" s="257"/>
      <c r="C85" s="257"/>
      <c r="D85" s="257"/>
      <c r="E85" s="257"/>
      <c r="F85" s="257"/>
      <c r="G85" s="257"/>
      <c r="H85" s="257"/>
      <c r="I85" s="257"/>
    </row>
    <row r="86" spans="1:9">
      <c r="A86" s="257"/>
      <c r="B86" s="257"/>
      <c r="C86" s="257"/>
      <c r="D86" s="257"/>
      <c r="E86" s="257"/>
      <c r="F86" s="257"/>
      <c r="G86" s="257"/>
      <c r="H86" s="257"/>
      <c r="I86" s="257"/>
    </row>
    <row r="87" spans="1:9">
      <c r="A87" s="257"/>
      <c r="B87" s="257"/>
      <c r="C87" s="257"/>
      <c r="D87" s="257"/>
      <c r="E87" s="257"/>
      <c r="F87" s="257"/>
      <c r="G87" s="257"/>
      <c r="H87" s="257"/>
      <c r="I87" s="257"/>
    </row>
    <row r="88" spans="1:9">
      <c r="A88" s="257"/>
      <c r="B88" s="257"/>
      <c r="C88" s="257"/>
      <c r="D88" s="257"/>
      <c r="E88" s="257"/>
      <c r="F88" s="257"/>
      <c r="G88" s="257"/>
      <c r="H88" s="257"/>
      <c r="I88" s="257"/>
    </row>
  </sheetData>
  <sheetProtection password="CCA7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Rekapitulace stavby</vt:lpstr>
      <vt:lpstr>SO 301 - Kanalizace</vt:lpstr>
      <vt:lpstr>SO 302 - Vodovod</vt:lpstr>
      <vt:lpstr>VRN - Vedlejší rozpočtové...</vt:lpstr>
      <vt:lpstr> kubaturový list SO 301</vt:lpstr>
      <vt:lpstr>kubaturový list SO 302.1</vt:lpstr>
      <vt:lpstr>kubaturový list SO 302.2</vt:lpstr>
      <vt:lpstr>'Rekapitulace stavby'!Názvy_tisku</vt:lpstr>
      <vt:lpstr>'SO 301 - Kanalizace'!Názvy_tisku</vt:lpstr>
      <vt:lpstr>'SO 302 - Vodovod'!Názvy_tisku</vt:lpstr>
      <vt:lpstr>'VRN - Vedlejší rozpočtové...'!Názvy_tisku</vt:lpstr>
      <vt:lpstr>'Rekapitulace stavby'!Oblast_tisku</vt:lpstr>
      <vt:lpstr>'SO 301 - Kanalizace'!Oblast_tisku</vt:lpstr>
      <vt:lpstr>'SO 302 - Vodovod'!Oblast_tisku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NB__ACER_JIRKA\Jiri</dc:creator>
  <cp:lastModifiedBy>Jiri</cp:lastModifiedBy>
  <cp:lastPrinted>2023-05-17T09:31:48Z</cp:lastPrinted>
  <dcterms:created xsi:type="dcterms:W3CDTF">2023-05-17T08:20:35Z</dcterms:created>
  <dcterms:modified xsi:type="dcterms:W3CDTF">2023-05-17T09:31:52Z</dcterms:modified>
</cp:coreProperties>
</file>