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04_PROJEKCE\Zakazky_2022\074_2022_DS_Breclav\CHL\"/>
    </mc:Choice>
  </mc:AlternateContent>
  <xr:revisionPtr revIDLastSave="0" documentId="13_ncr:1_{B4B86A41-4F6E-45B6-B068-A80F4BB9DE8E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Stavba" sheetId="1" r:id="rId1"/>
    <sheet name="VzorPolozky" sheetId="10" state="hidden" r:id="rId2"/>
    <sheet name="Výkaz výměr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'Výkaz výměr'!$1:$7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Stavba!$A$1:$J$59</definedName>
    <definedName name="_xlnm.Print_Area" localSheetId="2">'Výkaz výměr'!$A$1:$X$46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4" i="12" l="1"/>
  <c r="G15" i="12"/>
  <c r="G17" i="12"/>
  <c r="G18" i="12"/>
  <c r="G19" i="12"/>
  <c r="G16" i="12" l="1"/>
  <c r="G28" i="12" l="1"/>
  <c r="G27" i="12"/>
  <c r="G26" i="12"/>
  <c r="G25" i="12"/>
  <c r="G29" i="12"/>
  <c r="G30" i="12"/>
  <c r="G20" i="12"/>
  <c r="G13" i="12" s="1"/>
  <c r="G12" i="12"/>
  <c r="I20" i="1" l="1"/>
  <c r="I50" i="1"/>
  <c r="I17" i="1"/>
  <c r="I18" i="1"/>
  <c r="G31" i="12" l="1"/>
  <c r="G24" i="12"/>
  <c r="G23" i="12"/>
  <c r="G11" i="12"/>
  <c r="G10" i="12"/>
  <c r="G9" i="12"/>
  <c r="G8" i="12" l="1"/>
  <c r="G22" i="12"/>
  <c r="I25" i="12"/>
  <c r="K25" i="12"/>
  <c r="O25" i="12"/>
  <c r="Q25" i="12"/>
  <c r="V25" i="12"/>
  <c r="I26" i="12"/>
  <c r="K26" i="12"/>
  <c r="O26" i="12"/>
  <c r="Q26" i="12"/>
  <c r="V26" i="12"/>
  <c r="AE36" i="12"/>
  <c r="F41" i="1" s="1"/>
  <c r="I49" i="1" l="1"/>
  <c r="M13" i="12"/>
  <c r="M26" i="12"/>
  <c r="G21" i="12"/>
  <c r="Q24" i="12"/>
  <c r="I13" i="12"/>
  <c r="O24" i="12"/>
  <c r="O13" i="12"/>
  <c r="Q13" i="12"/>
  <c r="AF36" i="12"/>
  <c r="G41" i="1" s="1"/>
  <c r="H41" i="1" s="1"/>
  <c r="I41" i="1" s="1"/>
  <c r="I24" i="12"/>
  <c r="V13" i="12"/>
  <c r="M25" i="12"/>
  <c r="K13" i="12"/>
  <c r="V24" i="12"/>
  <c r="K24" i="12"/>
  <c r="F40" i="1"/>
  <c r="F39" i="1"/>
  <c r="J28" i="1"/>
  <c r="J26" i="1"/>
  <c r="G38" i="1"/>
  <c r="F38" i="1"/>
  <c r="J23" i="1"/>
  <c r="J24" i="1"/>
  <c r="J25" i="1"/>
  <c r="J27" i="1"/>
  <c r="E24" i="1"/>
  <c r="E26" i="1"/>
  <c r="I19" i="1" l="1"/>
  <c r="I51" i="1"/>
  <c r="G32" i="12"/>
  <c r="I16" i="1" s="1"/>
  <c r="M24" i="12"/>
  <c r="G40" i="1"/>
  <c r="H40" i="1" s="1"/>
  <c r="I40" i="1" s="1"/>
  <c r="G39" i="1"/>
  <c r="G42" i="1" s="1"/>
  <c r="F42" i="1"/>
  <c r="I52" i="1" l="1"/>
  <c r="H39" i="1"/>
  <c r="H42" i="1" s="1"/>
  <c r="G23" i="1"/>
  <c r="A23" i="1" s="1"/>
  <c r="A24" i="1" s="1"/>
  <c r="G24" i="1" s="1"/>
  <c r="G28" i="1"/>
  <c r="J51" i="1" l="1"/>
  <c r="I21" i="1"/>
  <c r="G25" i="1" s="1"/>
  <c r="A25" i="1" s="1"/>
  <c r="A26" i="1" s="1"/>
  <c r="G26" i="1" s="1"/>
  <c r="J49" i="1"/>
  <c r="J50" i="1"/>
  <c r="I39" i="1"/>
  <c r="I42" i="1" s="1"/>
  <c r="J40" i="1" s="1"/>
  <c r="J52" i="1" l="1"/>
  <c r="A27" i="1"/>
  <c r="A29" i="1" s="1"/>
  <c r="G29" i="1" s="1"/>
  <c r="G27" i="1" s="1"/>
  <c r="J41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Lenovo-PC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<sst xmlns="http://schemas.openxmlformats.org/spreadsheetml/2006/main" count="209" uniqueCount="145">
  <si>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</si>
  <si>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</si>
  <si>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</si>
  <si>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</si>
  <si>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</si>
  <si>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</si>
  <si>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</si>
  <si>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</si>
  <si>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</si>
  <si>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</si>
  <si>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</si>
  <si>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</si>
  <si>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</si>
  <si>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</si>
  <si>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</si>
  <si>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</si>
  <si>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</si>
  <si>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</si>
  <si>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</si>
  <si>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</si>
  <si>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</si>
  <si>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</si>
  <si>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</si>
  <si>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</si>
  <si>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</si>
  <si>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</si>
  <si>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</si>
  <si>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</si>
  <si>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</si>
  <si>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</si>
  <si>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</si>
  <si>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</si>
  <si>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</si>
  <si>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</si>
  <si>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</si>
  <si>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</si>
  <si>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</si>
  <si>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</si>
  <si>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</si>
  <si>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</si>
  <si>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část 1</t>
  </si>
  <si>
    <t>Hrubé rozvody, stoupačky</t>
  </si>
  <si>
    <t>Z.č.5</t>
  </si>
  <si>
    <t>Vzduchotechnika společných prostor v 1.NP, vč. dochlazování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</si>
  <si>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</si>
  <si>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</si>
  <si>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</si>
  <si>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</si>
  <si>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</si>
  <si>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</si>
  <si>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</si>
  <si>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02</t>
  </si>
  <si>
    <t>Chlazení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</si>
  <si>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</si>
  <si>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</si>
  <si>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</si>
  <si>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</si>
  <si>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</si>
  <si>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</si>
  <si>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</si>
  <si>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</si>
  <si>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</si>
  <si>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</si>
  <si>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</si>
  <si>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</si>
  <si>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</si>
  <si>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</si>
  <si>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</si>
  <si>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</si>
  <si>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</si>
  <si>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</si>
  <si>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</si>
  <si>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</si>
  <si>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</si>
  <si>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</si>
  <si>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</si>
  <si>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</si>
  <si>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</si>
  <si>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</si>
  <si>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</si>
  <si>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</si>
  <si>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</si>
  <si>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</si>
  <si>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</si>
  <si>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Kalkul</t>
  </si>
  <si>
    <t>Práce</t>
  </si>
  <si>
    <t>POL1_</t>
  </si>
  <si>
    <t>SUM</t>
  </si>
  <si>
    <t>Poznámky uchazeče k zadání</t>
  </si>
  <si>
    <t>POPUZIV</t>
  </si>
  <si>
    <t>END</t>
  </si>
  <si>
    <t>m</t>
  </si>
  <si>
    <t>Drobná stavební výpomoc</t>
  </si>
  <si>
    <t>Orientační štítky</t>
  </si>
  <si>
    <t>Kompletační činnost</t>
  </si>
  <si>
    <t>Zařízení staveniště</t>
  </si>
  <si>
    <t>Pronájem montážních kostek</t>
  </si>
  <si>
    <t>hod</t>
  </si>
  <si>
    <t>den</t>
  </si>
  <si>
    <t>Koordinace s ostatními profesemi na stavbě</t>
  </si>
  <si>
    <t>Mimostaveništní doprava</t>
  </si>
  <si>
    <t>Vnitřní jednotky</t>
  </si>
  <si>
    <t>02RCH001</t>
  </si>
  <si>
    <t>02RCH002</t>
  </si>
  <si>
    <t>02RCH003</t>
  </si>
  <si>
    <t>02RCH004</t>
  </si>
  <si>
    <t xml:space="preserve">Montáž chladícího zařízení </t>
  </si>
  <si>
    <t>ONRCH001</t>
  </si>
  <si>
    <t>ONRCH005</t>
  </si>
  <si>
    <t>VNRCH001</t>
  </si>
  <si>
    <t xml:space="preserve">Autorský dozor včetně dopravy </t>
  </si>
  <si>
    <t>Přesun hmot pro chlazení</t>
  </si>
  <si>
    <t>VNRCH005</t>
  </si>
  <si>
    <t>VNRCH006</t>
  </si>
  <si>
    <t>VNRCH007</t>
  </si>
  <si>
    <t>VNRCH008</t>
  </si>
  <si>
    <t>VNRCH009</t>
  </si>
  <si>
    <t>VNRCH010</t>
  </si>
  <si>
    <t>Projektová dokumentace skutečného stavu</t>
  </si>
  <si>
    <t>Vypracování provozního řádu a BOZP pro chlazení</t>
  </si>
  <si>
    <t>ONRCH006</t>
  </si>
  <si>
    <t>ONRCH007</t>
  </si>
  <si>
    <t>ONRCH008</t>
  </si>
  <si>
    <t>ONRCH009</t>
  </si>
  <si>
    <t>ONRCH011</t>
  </si>
  <si>
    <t>VNRCH011</t>
  </si>
  <si>
    <t>VNRCH013</t>
  </si>
  <si>
    <t>VNRCH014</t>
  </si>
  <si>
    <t>Komplexní vyzkoušení a zprovoznění CHL zařízení technikem</t>
  </si>
  <si>
    <t>Vnitřní nástěnná jednotka systému VRF, Qch=1,5 kW, napájení 230/50 Hz, hmotnost 9 kg, rozměry cca: 299x820x215 mm (VxŠxH)</t>
  </si>
  <si>
    <t>Vnitřní nástěnná jednotka systému VRF, Qch=2,2 kW, napájení 230/50 Hz, hmotnost 9 kg, rozměry cca: 299x820x215 mm (VxŠxH)</t>
  </si>
  <si>
    <t>Vnitřní nástěnná jednotka systému VRF, Qch=2,8 kW, napájení 230/50 Hz, hmotnost 9,5 kg, rozměry cca: 299x820x215 mm (VxŠxH)</t>
  </si>
  <si>
    <t>Vnitřní nástěnná jednotka, Qch=5,0 kW, napájení 230/50 Hz, hmotnost 11,7 kg, rozměry cca: 299x1055x215 mm (VxŠxH)</t>
  </si>
  <si>
    <t>Domov seniorů Břeclav</t>
  </si>
  <si>
    <t>Odvod kondenzátu od všech jednotek chlazení - dodávka ZTI (NECENIT)</t>
  </si>
  <si>
    <t>Komunikační kabeláž, kabelové propojení vnitřních jednotek a ovladačů - dodávka elektro (NECENIT)</t>
  </si>
  <si>
    <t>Zkoušky vstupní</t>
  </si>
  <si>
    <t>t</t>
  </si>
  <si>
    <t>2022_074</t>
  </si>
  <si>
    <t>Napájení a uzemnění všech elektrických zařízení - dodávka MaR, napájení elektro (NECENIT)</t>
  </si>
  <si>
    <t>část 2/2</t>
  </si>
  <si>
    <t>D.1.4.3.2b</t>
  </si>
  <si>
    <t>Výkaz výměr stavby</t>
  </si>
  <si>
    <t>VV: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</si>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</sst>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9" fontId="16" fillId="0" borderId="41" xfId="0" applyNumberFormat="1" applyFont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0" fontId="16" fillId="0" borderId="39" xfId="0" applyFont="1" applyBorder="1" applyAlignment="1">
      <alignment vertical="top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9" fontId="16" fillId="0" borderId="39" xfId="0" applyNumberFormat="1" applyFont="1" applyBorder="1" applyAlignment="1">
      <alignment horizontal="left" vertical="top" wrapText="1"/>
    </xf>
    <xf numFmtId="14" fontId="8" fillId="0" borderId="6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center" shrinkToFit="1"/>
    </xf>
    <xf numFmtId="49" fontId="16" fillId="0" borderId="18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vertical="top"/>
    </xf>
    <xf numFmtId="0" fontId="17" fillId="0" borderId="0" xfId="0" applyFont="1"/>
    <xf numFmtId="4" fontId="17" fillId="0" borderId="0" xfId="0" applyNumberFormat="1" applyFont="1"/>
    <xf numFmtId="4" fontId="16" fillId="0" borderId="0" xfId="0" applyNumberFormat="1" applyFont="1"/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0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E7" sqref="E7:G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5" t="s">
        <v>142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 x14ac:dyDescent="0.2">
      <c r="A2" s="2"/>
      <c r="B2" s="77" t="s">
        <v>23</v>
      </c>
      <c r="C2" s="78"/>
      <c r="D2" s="79" t="s">
        <v>138</v>
      </c>
      <c r="E2" s="194" t="s">
        <v>133</v>
      </c>
      <c r="F2" s="195"/>
      <c r="G2" s="195"/>
      <c r="H2" s="195"/>
      <c r="I2" s="195"/>
      <c r="J2" s="196"/>
      <c r="O2" s="1"/>
    </row>
    <row r="3" spans="1:15" ht="27" customHeight="1" x14ac:dyDescent="0.2">
      <c r="A3" s="2"/>
      <c r="B3" s="80" t="s">
        <v>44</v>
      </c>
      <c r="C3" s="78"/>
      <c r="D3" s="81" t="s">
        <v>141</v>
      </c>
      <c r="E3" s="197"/>
      <c r="F3" s="198"/>
      <c r="G3" s="198"/>
      <c r="H3" s="198"/>
      <c r="I3" s="198"/>
      <c r="J3" s="199"/>
    </row>
    <row r="4" spans="1:15" ht="23.25" customHeight="1" x14ac:dyDescent="0.2">
      <c r="A4" s="76">
        <v>2405</v>
      </c>
      <c r="B4" s="82" t="s">
        <v>45</v>
      </c>
      <c r="C4" s="83"/>
      <c r="D4" s="84" t="s">
        <v>140</v>
      </c>
      <c r="E4" s="207" t="s">
        <v>52</v>
      </c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22</v>
      </c>
      <c r="D5" s="212"/>
      <c r="E5" s="213"/>
      <c r="F5" s="213"/>
      <c r="G5" s="213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4"/>
      <c r="E6" s="215"/>
      <c r="F6" s="215"/>
      <c r="G6" s="215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1"/>
      <c r="E11" s="201"/>
      <c r="F11" s="201"/>
      <c r="G11" s="201"/>
      <c r="H11" s="18" t="s">
        <v>39</v>
      </c>
      <c r="I11" s="86"/>
      <c r="J11" s="8"/>
    </row>
    <row r="12" spans="1:15" ht="15.75" customHeight="1" x14ac:dyDescent="0.2">
      <c r="A12" s="2"/>
      <c r="B12" s="28"/>
      <c r="C12" s="55"/>
      <c r="D12" s="206"/>
      <c r="E12" s="206"/>
      <c r="F12" s="206"/>
      <c r="G12" s="206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00"/>
      <c r="F15" s="200"/>
      <c r="G15" s="202"/>
      <c r="H15" s="202"/>
      <c r="I15" s="202" t="s">
        <v>30</v>
      </c>
      <c r="J15" s="203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1"/>
      <c r="F16" s="192"/>
      <c r="G16" s="191"/>
      <c r="H16" s="192"/>
      <c r="I16" s="191">
        <f>'Výkaz výměr'!G32</f>
        <v>0</v>
      </c>
      <c r="J16" s="193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1"/>
      <c r="F17" s="192"/>
      <c r="G17" s="191"/>
      <c r="H17" s="192"/>
      <c r="I17" s="191">
        <f>SUMIF(F49:F51,A17,I49:I51)</f>
        <v>0</v>
      </c>
      <c r="J17" s="193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1"/>
      <c r="F18" s="192"/>
      <c r="G18" s="191"/>
      <c r="H18" s="192"/>
      <c r="I18" s="191">
        <f>SUMIF(F49:F51,A18,I49:I51)</f>
        <v>0</v>
      </c>
      <c r="J18" s="193"/>
    </row>
    <row r="19" spans="1:10" ht="23.25" customHeight="1" x14ac:dyDescent="0.2">
      <c r="A19" s="139" t="s">
        <v>53</v>
      </c>
      <c r="B19" s="38" t="s">
        <v>28</v>
      </c>
      <c r="C19" s="62"/>
      <c r="D19" s="63"/>
      <c r="E19" s="191"/>
      <c r="F19" s="192"/>
      <c r="G19" s="191"/>
      <c r="H19" s="192"/>
      <c r="I19" s="191">
        <f>'Výkaz výměr'!G21</f>
        <v>0</v>
      </c>
      <c r="J19" s="193"/>
    </row>
    <row r="20" spans="1:10" ht="23.25" customHeight="1" x14ac:dyDescent="0.2">
      <c r="A20" s="139" t="s">
        <v>54</v>
      </c>
      <c r="B20" s="38" t="s">
        <v>29</v>
      </c>
      <c r="C20" s="62"/>
      <c r="D20" s="63"/>
      <c r="E20" s="191"/>
      <c r="F20" s="192"/>
      <c r="G20" s="191"/>
      <c r="H20" s="192"/>
      <c r="I20" s="191">
        <f>'Výkaz výměr'!G13</f>
        <v>0</v>
      </c>
      <c r="J20" s="193"/>
    </row>
    <row r="21" spans="1:10" ht="23.25" customHeight="1" x14ac:dyDescent="0.2">
      <c r="A21" s="2"/>
      <c r="B21" s="48" t="s">
        <v>30</v>
      </c>
      <c r="C21" s="64"/>
      <c r="D21" s="65"/>
      <c r="E21" s="204"/>
      <c r="F21" s="205"/>
      <c r="G21" s="204"/>
      <c r="H21" s="205"/>
      <c r="I21" s="204">
        <f>SUM(I16:J20)</f>
        <v>0</v>
      </c>
      <c r="J21" s="223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1">
        <f ca="1">ZakladDPHSniVypocet</f>
        <v>0</v>
      </c>
      <c r="H23" s="222"/>
      <c r="I23" s="222"/>
      <c r="J23" s="40" t="str">
        <f t="shared" ref="J23:J28" si="0">Mena</f>
        <v>CZK</v>
      </c>
    </row>
    <row r="24" spans="1:10" ht="23.25" customHeight="1" x14ac:dyDescent="0.2">
      <c r="A24" s="2">
        <f ca="1"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9">
        <f ca="1">IF(A24&gt;50, ROUNDUP(A23, 0), ROUNDDOWN(A23, 0))</f>
        <v>0</v>
      </c>
      <c r="H24" s="220"/>
      <c r="I24" s="22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1">
        <f>I21</f>
        <v>0</v>
      </c>
      <c r="H25" s="222"/>
      <c r="I25" s="22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8">
        <f>IF(A26&gt;50, ROUNDUP(A25, 0), ROUNDDOWN(A25, 0))</f>
        <v>0</v>
      </c>
      <c r="H26" s="189"/>
      <c r="I26" s="189"/>
      <c r="J26" s="37" t="str">
        <f t="shared" si="0"/>
        <v>CZK</v>
      </c>
    </row>
    <row r="27" spans="1:10" ht="23.25" customHeight="1" thickBot="1" x14ac:dyDescent="0.25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0">
        <f ca="1">CenaCelkem-(ZakladDPHSni+DPHSni+ZakladDPHZakl+DPHZakl)</f>
        <v>0</v>
      </c>
      <c r="H27" s="190"/>
      <c r="I27" s="19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4">
        <f ca="1">ZakladDPHSniVypocet+ZakladDPHZaklVypocet</f>
        <v>0</v>
      </c>
      <c r="H28" s="225"/>
      <c r="I28" s="225"/>
      <c r="J28" s="117" t="str">
        <f t="shared" si="0"/>
        <v>CZK</v>
      </c>
    </row>
    <row r="29" spans="1:10" ht="27.75" customHeight="1" thickBot="1" x14ac:dyDescent="0.25">
      <c r="A29" s="2">
        <f ca="1">(A27-INT(A27))*100</f>
        <v>0</v>
      </c>
      <c r="B29" s="113" t="s">
        <v>36</v>
      </c>
      <c r="C29" s="118"/>
      <c r="D29" s="118"/>
      <c r="E29" s="118"/>
      <c r="F29" s="119"/>
      <c r="G29" s="224">
        <f ca="1">IF(A29&gt;50, ROUNDUP(A27, 0), ROUNDDOWN(A27, 0))</f>
        <v>0</v>
      </c>
      <c r="H29" s="224"/>
      <c r="I29" s="224"/>
      <c r="J29" s="120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178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6"/>
      <c r="E34" s="227"/>
      <c r="G34" s="228"/>
      <c r="H34" s="229"/>
      <c r="I34" s="229"/>
      <c r="J34" s="25"/>
    </row>
    <row r="35" spans="1:10" ht="12.75" customHeight="1" x14ac:dyDescent="0.2">
      <c r="A35" s="2"/>
      <c r="B35" s="2"/>
      <c r="D35" s="218" t="s">
        <v>2</v>
      </c>
      <c r="E35" s="21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46</v>
      </c>
      <c r="C39" s="232"/>
      <c r="D39" s="232"/>
      <c r="E39" s="232"/>
      <c r="F39" s="100">
        <f ca="1">'Výkaz výměr'!AE36</f>
        <v>0</v>
      </c>
      <c r="G39" s="101">
        <f ca="1">'Výkaz výměr'!AF36</f>
        <v>0</v>
      </c>
      <c r="H39" s="102">
        <f ca="1">(F39*SazbaDPH1/100)+(G39*SazbaDPH2/100)</f>
        <v>0</v>
      </c>
      <c r="I39" s="102">
        <f ca="1">F39+G39+H39</f>
        <v>0</v>
      </c>
      <c r="J39" s="103" t="str">
        <f ca="1"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42</v>
      </c>
      <c r="C40" s="233" t="s">
        <v>43</v>
      </c>
      <c r="D40" s="233"/>
      <c r="E40" s="233"/>
      <c r="F40" s="105">
        <f ca="1">'Výkaz výměr'!AE36</f>
        <v>0</v>
      </c>
      <c r="G40" s="106">
        <f ca="1">'Výkaz výměr'!AF36</f>
        <v>0</v>
      </c>
      <c r="H40" s="106">
        <f ca="1">(F40*SazbaDPH1/100)+(G40*SazbaDPH2/100)</f>
        <v>0</v>
      </c>
      <c r="I40" s="106">
        <f ca="1">F40+G40+H40</f>
        <v>0</v>
      </c>
      <c r="J40" s="107" t="str">
        <f ca="1"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232" t="s">
        <v>41</v>
      </c>
      <c r="D41" s="232"/>
      <c r="E41" s="232"/>
      <c r="F41" s="109">
        <f ca="1">'Výkaz výměr'!AE36</f>
        <v>0</v>
      </c>
      <c r="G41" s="102">
        <f ca="1">'Výkaz výměr'!AF36</f>
        <v>0</v>
      </c>
      <c r="H41" s="102">
        <f ca="1">(F41*SazbaDPH1/100)+(G41*SazbaDPH2/100)</f>
        <v>0</v>
      </c>
      <c r="I41" s="102">
        <f ca="1">F41+G41+H41</f>
        <v>0</v>
      </c>
      <c r="J41" s="103" t="str">
        <f ca="1">IF(CenaCelkemVypocet=0,"",I41/CenaCelkemVypocet*100)</f>
        <v/>
      </c>
    </row>
    <row r="42" spans="1:10" ht="25.5" hidden="1" customHeight="1" x14ac:dyDescent="0.2">
      <c r="A42" s="89"/>
      <c r="B42" s="234" t="s">
        <v>47</v>
      </c>
      <c r="C42" s="235"/>
      <c r="D42" s="235"/>
      <c r="E42" s="236"/>
      <c r="F42" s="110">
        <f ca="1">SUMIF(A39:A41,"=1",F39:F41)</f>
        <v>0</v>
      </c>
      <c r="G42" s="111">
        <f ca="1">SUMIF(A39:A41,"=1",G39:G41)</f>
        <v>0</v>
      </c>
      <c r="H42" s="111">
        <f ca="1">SUMIF(A39:A41,"=1",H39:H41)</f>
        <v>0</v>
      </c>
      <c r="I42" s="111">
        <f ca="1">SUMIF(A39:A41,"=1",I39:I41)</f>
        <v>0</v>
      </c>
      <c r="J42" s="112">
        <f ca="1">SUMIF(A39:A41,"=1",J39:J41)</f>
        <v>0</v>
      </c>
    </row>
    <row r="46" spans="1:10" ht="15.75" x14ac:dyDescent="0.25">
      <c r="B46" s="121" t="s">
        <v>49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50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51</v>
      </c>
      <c r="C49" s="230" t="s">
        <v>101</v>
      </c>
      <c r="D49" s="231"/>
      <c r="E49" s="231"/>
      <c r="F49" s="137" t="s">
        <v>25</v>
      </c>
      <c r="G49" s="130"/>
      <c r="H49" s="130"/>
      <c r="I49" s="130">
        <f>'Výkaz výměr'!G8</f>
        <v>0</v>
      </c>
      <c r="J49" s="135" t="str">
        <f>IF(I52=0,"",I49/I52*100)</f>
        <v/>
      </c>
    </row>
    <row r="50" spans="1:10" ht="36.75" customHeight="1" x14ac:dyDescent="0.2">
      <c r="A50" s="124"/>
      <c r="B50" s="129" t="s">
        <v>54</v>
      </c>
      <c r="C50" s="230" t="s">
        <v>29</v>
      </c>
      <c r="D50" s="231"/>
      <c r="E50" s="231"/>
      <c r="F50" s="137" t="s">
        <v>54</v>
      </c>
      <c r="G50" s="130"/>
      <c r="H50" s="130"/>
      <c r="I50" s="130">
        <f>'Výkaz výměr'!G13</f>
        <v>0</v>
      </c>
      <c r="J50" s="135" t="str">
        <f>IF(I52=0,"",I50/I52*100)</f>
        <v/>
      </c>
    </row>
    <row r="51" spans="1:10" ht="36.75" customHeight="1" x14ac:dyDescent="0.2">
      <c r="A51" s="124"/>
      <c r="B51" s="129" t="s">
        <v>53</v>
      </c>
      <c r="C51" s="230" t="s">
        <v>28</v>
      </c>
      <c r="D51" s="231"/>
      <c r="E51" s="231"/>
      <c r="F51" s="137" t="s">
        <v>53</v>
      </c>
      <c r="G51" s="130"/>
      <c r="H51" s="130"/>
      <c r="I51" s="130">
        <f>'Výkaz výměr'!G21</f>
        <v>0</v>
      </c>
      <c r="J51" s="135" t="str">
        <f>IF(I52=0,"",I51/I52*100)</f>
        <v/>
      </c>
    </row>
    <row r="52" spans="1:10" ht="36.75" customHeight="1" x14ac:dyDescent="0.2">
      <c r="A52" s="124"/>
      <c r="B52" s="131" t="s">
        <v>1</v>
      </c>
      <c r="C52" s="132"/>
      <c r="D52" s="133"/>
      <c r="E52" s="133"/>
      <c r="F52" s="138"/>
      <c r="G52" s="134"/>
      <c r="H52" s="134"/>
      <c r="I52" s="134">
        <f>SUM(I49:I51)</f>
        <v>0</v>
      </c>
      <c r="J52" s="136">
        <f>SUM(J49:J51)</f>
        <v>0</v>
      </c>
    </row>
    <row r="53" spans="1:10" ht="36.75" customHeight="1" x14ac:dyDescent="0.2">
      <c r="A53" s="124"/>
      <c r="F53" s="87"/>
      <c r="G53" s="87"/>
      <c r="H53" s="87"/>
      <c r="I53" s="87"/>
      <c r="J53" s="88"/>
    </row>
    <row r="54" spans="1:10" ht="36.75" customHeight="1" x14ac:dyDescent="0.2">
      <c r="A54" s="124"/>
      <c r="F54" s="87"/>
      <c r="G54" s="87"/>
      <c r="H54" s="87"/>
      <c r="I54" s="87"/>
      <c r="J54" s="88"/>
    </row>
    <row r="55" spans="1:10" ht="36.75" customHeight="1" x14ac:dyDescent="0.2">
      <c r="A55" s="124"/>
      <c r="F55" s="87"/>
      <c r="G55" s="87"/>
      <c r="H55" s="87"/>
      <c r="I55" s="87"/>
      <c r="J55" s="88"/>
    </row>
    <row r="56" spans="1:10" ht="36.75" customHeight="1" x14ac:dyDescent="0.2">
      <c r="A56" s="124"/>
    </row>
    <row r="57" spans="1:10" ht="36.75" customHeight="1" x14ac:dyDescent="0.2">
      <c r="A57" s="124"/>
    </row>
    <row r="58" spans="1:10" ht="36.75" customHeight="1" x14ac:dyDescent="0.2">
      <c r="A58" s="124"/>
    </row>
    <row r="59" spans="1:10" ht="25.5" customHeight="1" x14ac:dyDescent="0.2">
      <c r="A59" s="12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49:E49"/>
    <mergeCell ref="C51:E51"/>
    <mergeCell ref="C50:E50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87"/>
  <sheetViews>
    <sheetView zoomScaleNormal="100" workbookViewId="0">
      <pane ySplit="7" topLeftCell="A8" activePane="bottomLeft" state="frozen"/>
      <selection pane="bottomLeft" activeCell="B4" sqref="B4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5" max="25" width="10" style="21" bestFit="1" customWidth="1"/>
    <col min="26" max="26" width="10" customWidth="1"/>
    <col min="28" max="28" width="10" bestFit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144</v>
      </c>
      <c r="B1" s="250"/>
      <c r="C1" s="250"/>
      <c r="D1" s="250"/>
      <c r="E1" s="250"/>
      <c r="F1" s="250"/>
      <c r="G1" s="250"/>
      <c r="AG1" t="s">
        <v>55</v>
      </c>
    </row>
    <row r="2" spans="1:60" ht="25.15" customHeight="1" x14ac:dyDescent="0.2">
      <c r="A2" s="140" t="s">
        <v>7</v>
      </c>
      <c r="B2" s="49" t="s">
        <v>138</v>
      </c>
      <c r="C2" s="251" t="s">
        <v>133</v>
      </c>
      <c r="D2" s="252"/>
      <c r="E2" s="252"/>
      <c r="F2" s="252"/>
      <c r="G2" s="253"/>
      <c r="AG2" t="s">
        <v>56</v>
      </c>
    </row>
    <row r="3" spans="1:60" ht="25.15" customHeight="1" x14ac:dyDescent="0.2">
      <c r="A3" s="140" t="s">
        <v>8</v>
      </c>
      <c r="B3" s="49" t="s">
        <v>141</v>
      </c>
      <c r="C3" s="251"/>
      <c r="D3" s="252"/>
      <c r="E3" s="252"/>
      <c r="F3" s="252"/>
      <c r="G3" s="253"/>
      <c r="AC3" s="122" t="s">
        <v>56</v>
      </c>
      <c r="AG3" t="s">
        <v>57</v>
      </c>
    </row>
    <row r="4" spans="1:60" ht="25.15" customHeight="1" x14ac:dyDescent="0.2">
      <c r="A4" s="141" t="s">
        <v>143</v>
      </c>
      <c r="B4" s="142" t="s">
        <v>140</v>
      </c>
      <c r="C4" s="254" t="s">
        <v>52</v>
      </c>
      <c r="D4" s="255"/>
      <c r="E4" s="255"/>
      <c r="F4" s="255"/>
      <c r="G4" s="256"/>
      <c r="AG4" t="s">
        <v>58</v>
      </c>
    </row>
    <row r="5" spans="1:60" x14ac:dyDescent="0.2">
      <c r="D5" s="10"/>
    </row>
    <row r="6" spans="1:60" ht="38.25" x14ac:dyDescent="0.2">
      <c r="A6" s="144" t="s">
        <v>59</v>
      </c>
      <c r="B6" s="146" t="s">
        <v>60</v>
      </c>
      <c r="C6" s="146" t="s">
        <v>61</v>
      </c>
      <c r="D6" s="145" t="s">
        <v>62</v>
      </c>
      <c r="E6" s="144" t="s">
        <v>63</v>
      </c>
      <c r="F6" s="143" t="s">
        <v>64</v>
      </c>
      <c r="G6" s="144" t="s">
        <v>30</v>
      </c>
      <c r="H6" s="147" t="s">
        <v>31</v>
      </c>
      <c r="I6" s="147" t="s">
        <v>65</v>
      </c>
      <c r="J6" s="147" t="s">
        <v>32</v>
      </c>
      <c r="K6" s="147" t="s">
        <v>66</v>
      </c>
      <c r="L6" s="147" t="s">
        <v>67</v>
      </c>
      <c r="M6" s="147" t="s">
        <v>68</v>
      </c>
      <c r="N6" s="147" t="s">
        <v>69</v>
      </c>
      <c r="O6" s="147" t="s">
        <v>70</v>
      </c>
      <c r="P6" s="147" t="s">
        <v>71</v>
      </c>
      <c r="Q6" s="147" t="s">
        <v>72</v>
      </c>
      <c r="R6" s="147" t="s">
        <v>73</v>
      </c>
      <c r="S6" s="147" t="s">
        <v>74</v>
      </c>
      <c r="T6" s="147" t="s">
        <v>75</v>
      </c>
      <c r="U6" s="147" t="s">
        <v>76</v>
      </c>
      <c r="V6" s="147" t="s">
        <v>77</v>
      </c>
      <c r="W6" s="147" t="s">
        <v>78</v>
      </c>
      <c r="X6" s="147" t="s">
        <v>79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outlineLevel="1" x14ac:dyDescent="0.2">
      <c r="A8" s="158" t="s">
        <v>80</v>
      </c>
      <c r="B8" s="159" t="s">
        <v>51</v>
      </c>
      <c r="C8" s="166" t="s">
        <v>101</v>
      </c>
      <c r="D8" s="160"/>
      <c r="E8" s="161"/>
      <c r="F8" s="162"/>
      <c r="G8" s="163">
        <f>SUM(G9:G12)</f>
        <v>0</v>
      </c>
      <c r="H8" s="156"/>
      <c r="I8" s="155"/>
      <c r="J8" s="156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Z8" s="182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</row>
    <row r="9" spans="1:60" ht="33.75" outlineLevel="1" x14ac:dyDescent="0.2">
      <c r="A9" s="173">
        <v>4</v>
      </c>
      <c r="B9" s="171" t="s">
        <v>102</v>
      </c>
      <c r="C9" s="177" t="s">
        <v>129</v>
      </c>
      <c r="D9" s="172" t="s">
        <v>82</v>
      </c>
      <c r="E9" s="174">
        <v>12</v>
      </c>
      <c r="F9" s="175">
        <v>0</v>
      </c>
      <c r="G9" s="176">
        <f t="shared" ref="G9:G12" si="0">ROUND(E9*F9,2)</f>
        <v>0</v>
      </c>
      <c r="H9" s="156"/>
      <c r="I9" s="155"/>
      <c r="J9" s="156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Z9" s="182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33.75" outlineLevel="1" x14ac:dyDescent="0.2">
      <c r="A10" s="173">
        <v>5</v>
      </c>
      <c r="B10" s="171" t="s">
        <v>103</v>
      </c>
      <c r="C10" s="167" t="s">
        <v>130</v>
      </c>
      <c r="D10" s="172" t="s">
        <v>82</v>
      </c>
      <c r="E10" s="174">
        <v>9</v>
      </c>
      <c r="F10" s="175">
        <v>0</v>
      </c>
      <c r="G10" s="176">
        <f t="shared" si="0"/>
        <v>0</v>
      </c>
      <c r="H10" s="156"/>
      <c r="I10" s="155"/>
      <c r="J10" s="156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Z10" s="182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33.75" outlineLevel="1" x14ac:dyDescent="0.2">
      <c r="A11" s="173">
        <v>6</v>
      </c>
      <c r="B11" s="171" t="s">
        <v>104</v>
      </c>
      <c r="C11" s="167" t="s">
        <v>131</v>
      </c>
      <c r="D11" s="172" t="s">
        <v>82</v>
      </c>
      <c r="E11" s="174">
        <v>2</v>
      </c>
      <c r="F11" s="175">
        <v>0</v>
      </c>
      <c r="G11" s="176">
        <f t="shared" si="0"/>
        <v>0</v>
      </c>
      <c r="H11" s="156"/>
      <c r="I11" s="155"/>
      <c r="J11" s="156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Z11" s="182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33.75" outlineLevel="1" x14ac:dyDescent="0.2">
      <c r="A12" s="173">
        <v>7</v>
      </c>
      <c r="B12" s="171" t="s">
        <v>105</v>
      </c>
      <c r="C12" s="167" t="s">
        <v>132</v>
      </c>
      <c r="D12" s="172" t="s">
        <v>82</v>
      </c>
      <c r="E12" s="174">
        <v>1</v>
      </c>
      <c r="F12" s="175">
        <v>0</v>
      </c>
      <c r="G12" s="176">
        <f t="shared" si="0"/>
        <v>0</v>
      </c>
      <c r="H12" s="156"/>
      <c r="I12" s="155"/>
      <c r="J12" s="156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Z12" s="182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8" t="s">
        <v>80</v>
      </c>
      <c r="B13" s="159" t="s">
        <v>54</v>
      </c>
      <c r="C13" s="166" t="s">
        <v>29</v>
      </c>
      <c r="D13" s="160"/>
      <c r="E13" s="161"/>
      <c r="F13" s="162"/>
      <c r="G13" s="163">
        <f>SUM(G14:G20)</f>
        <v>0</v>
      </c>
      <c r="H13" s="157"/>
      <c r="I13" s="157">
        <f>SUM(I14:I14)</f>
        <v>0</v>
      </c>
      <c r="J13" s="157"/>
      <c r="K13" s="157">
        <f>SUM(K14:K14)</f>
        <v>0</v>
      </c>
      <c r="L13" s="157"/>
      <c r="M13" s="157">
        <f>SUM(M14:M14)</f>
        <v>0</v>
      </c>
      <c r="N13" s="157"/>
      <c r="O13" s="157">
        <f>SUM(O14:O14)</f>
        <v>0</v>
      </c>
      <c r="P13" s="157"/>
      <c r="Q13" s="157">
        <f>SUM(Q14:Q14)</f>
        <v>0</v>
      </c>
      <c r="R13" s="157"/>
      <c r="S13" s="157"/>
      <c r="T13" s="157"/>
      <c r="U13" s="157"/>
      <c r="V13" s="157">
        <f>SUM(V14:V14)</f>
        <v>0</v>
      </c>
      <c r="W13" s="157"/>
      <c r="X13" s="157"/>
      <c r="AG13" t="s">
        <v>81</v>
      </c>
    </row>
    <row r="14" spans="1:60" outlineLevel="1" x14ac:dyDescent="0.2">
      <c r="A14" s="173">
        <v>23</v>
      </c>
      <c r="B14" s="171" t="s">
        <v>107</v>
      </c>
      <c r="C14" s="177" t="s">
        <v>106</v>
      </c>
      <c r="D14" s="172" t="s">
        <v>82</v>
      </c>
      <c r="E14" s="174">
        <v>1</v>
      </c>
      <c r="F14" s="175">
        <v>0</v>
      </c>
      <c r="G14" s="176">
        <f t="shared" ref="G14:G20" si="1">ROUND(E14*F14,2)</f>
        <v>0</v>
      </c>
      <c r="H14" s="156"/>
      <c r="I14" s="155"/>
      <c r="J14" s="156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Z14" s="183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3">
        <v>27</v>
      </c>
      <c r="B15" s="171" t="s">
        <v>108</v>
      </c>
      <c r="C15" s="180" t="s">
        <v>134</v>
      </c>
      <c r="D15" s="179" t="s">
        <v>82</v>
      </c>
      <c r="E15" s="174">
        <v>24</v>
      </c>
      <c r="F15" s="175">
        <v>0</v>
      </c>
      <c r="G15" s="176">
        <f t="shared" ref="G15:G19" si="2">ROUND(E15*F15,2)</f>
        <v>0</v>
      </c>
      <c r="H15" s="156"/>
      <c r="I15" s="155"/>
      <c r="J15" s="156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82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3">
        <v>28</v>
      </c>
      <c r="B16" s="171" t="s">
        <v>120</v>
      </c>
      <c r="C16" s="180" t="s">
        <v>135</v>
      </c>
      <c r="D16" s="179" t="s">
        <v>91</v>
      </c>
      <c r="E16" s="174">
        <v>0</v>
      </c>
      <c r="F16" s="175">
        <v>0</v>
      </c>
      <c r="G16" s="176">
        <f t="shared" si="2"/>
        <v>0</v>
      </c>
      <c r="H16" s="156"/>
      <c r="I16" s="155"/>
      <c r="J16" s="156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82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3">
        <v>29</v>
      </c>
      <c r="B17" s="171" t="s">
        <v>121</v>
      </c>
      <c r="C17" s="167" t="s">
        <v>139</v>
      </c>
      <c r="D17" s="179" t="s">
        <v>82</v>
      </c>
      <c r="E17" s="174">
        <v>1</v>
      </c>
      <c r="F17" s="175">
        <v>0</v>
      </c>
      <c r="G17" s="176">
        <f t="shared" si="2"/>
        <v>0</v>
      </c>
      <c r="H17" s="156"/>
      <c r="I17" s="155"/>
      <c r="J17" s="156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82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3">
        <v>30</v>
      </c>
      <c r="B18" s="171" t="s">
        <v>122</v>
      </c>
      <c r="C18" s="167" t="s">
        <v>118</v>
      </c>
      <c r="D18" s="179" t="s">
        <v>82</v>
      </c>
      <c r="E18" s="174">
        <v>1</v>
      </c>
      <c r="F18" s="175">
        <v>0</v>
      </c>
      <c r="G18" s="176">
        <f t="shared" si="2"/>
        <v>0</v>
      </c>
      <c r="H18" s="156"/>
      <c r="I18" s="155"/>
      <c r="J18" s="156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82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3">
        <v>31</v>
      </c>
      <c r="B19" s="171" t="s">
        <v>123</v>
      </c>
      <c r="C19" s="167" t="s">
        <v>119</v>
      </c>
      <c r="D19" s="179" t="s">
        <v>82</v>
      </c>
      <c r="E19" s="174">
        <v>1</v>
      </c>
      <c r="F19" s="175">
        <v>0</v>
      </c>
      <c r="G19" s="176">
        <f t="shared" si="2"/>
        <v>0</v>
      </c>
      <c r="H19" s="156"/>
      <c r="I19" s="155"/>
      <c r="J19" s="156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82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3">
        <v>33</v>
      </c>
      <c r="B20" s="171" t="s">
        <v>124</v>
      </c>
      <c r="C20" s="167" t="s">
        <v>136</v>
      </c>
      <c r="D20" s="179" t="s">
        <v>82</v>
      </c>
      <c r="E20" s="174">
        <v>2</v>
      </c>
      <c r="F20" s="175">
        <v>0</v>
      </c>
      <c r="G20" s="176">
        <f t="shared" si="1"/>
        <v>0</v>
      </c>
      <c r="H20" s="156"/>
      <c r="I20" s="155"/>
      <c r="J20" s="156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82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8" t="s">
        <v>80</v>
      </c>
      <c r="B21" s="159" t="s">
        <v>53</v>
      </c>
      <c r="C21" s="166" t="s">
        <v>28</v>
      </c>
      <c r="D21" s="160"/>
      <c r="E21" s="161"/>
      <c r="F21" s="162"/>
      <c r="G21" s="163">
        <f>SUM(G22:G31)</f>
        <v>0</v>
      </c>
      <c r="H21" s="156"/>
      <c r="I21" s="155"/>
      <c r="J21" s="156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82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3">
        <v>34</v>
      </c>
      <c r="B22" s="164" t="s">
        <v>109</v>
      </c>
      <c r="C22" s="177" t="s">
        <v>128</v>
      </c>
      <c r="D22" s="172" t="s">
        <v>82</v>
      </c>
      <c r="E22" s="174">
        <v>6</v>
      </c>
      <c r="F22" s="175">
        <v>0</v>
      </c>
      <c r="G22" s="176">
        <f t="shared" ref="G22:G31" si="3">ROUND(E22*F22,2)</f>
        <v>0</v>
      </c>
      <c r="H22" s="156"/>
      <c r="I22" s="155"/>
      <c r="J22" s="156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82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3">
        <v>38</v>
      </c>
      <c r="B23" s="164" t="s">
        <v>112</v>
      </c>
      <c r="C23" s="177" t="s">
        <v>95</v>
      </c>
      <c r="D23" s="172" t="s">
        <v>82</v>
      </c>
      <c r="E23" s="174">
        <v>1</v>
      </c>
      <c r="F23" s="175">
        <v>0</v>
      </c>
      <c r="G23" s="176">
        <f t="shared" si="3"/>
        <v>0</v>
      </c>
      <c r="H23" s="156"/>
      <c r="I23" s="155"/>
      <c r="J23" s="156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83"/>
      <c r="Z23" s="184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73">
        <v>39</v>
      </c>
      <c r="B24" s="164" t="s">
        <v>113</v>
      </c>
      <c r="C24" s="177" t="s">
        <v>110</v>
      </c>
      <c r="D24" s="172" t="s">
        <v>97</v>
      </c>
      <c r="E24" s="174">
        <v>4</v>
      </c>
      <c r="F24" s="175">
        <v>0</v>
      </c>
      <c r="G24" s="176">
        <f t="shared" si="3"/>
        <v>0</v>
      </c>
      <c r="H24" s="157"/>
      <c r="I24" s="157" t="e">
        <f>SUM(I25:I26)</f>
        <v>#REF!</v>
      </c>
      <c r="J24" s="157"/>
      <c r="K24" s="157" t="e">
        <f>SUM(K25:K26)</f>
        <v>#REF!</v>
      </c>
      <c r="L24" s="157"/>
      <c r="M24" s="157" t="e">
        <f>SUM(M25:M26)</f>
        <v>#REF!</v>
      </c>
      <c r="N24" s="157"/>
      <c r="O24" s="157" t="e">
        <f>SUM(O25:O26)</f>
        <v>#REF!</v>
      </c>
      <c r="P24" s="157"/>
      <c r="Q24" s="157" t="e">
        <f>SUM(Q25:Q26)</f>
        <v>#REF!</v>
      </c>
      <c r="R24" s="157"/>
      <c r="S24" s="157"/>
      <c r="T24" s="157"/>
      <c r="U24" s="157"/>
      <c r="V24" s="157" t="e">
        <f>SUM(V25:V26)</f>
        <v>#REF!</v>
      </c>
      <c r="W24" s="157"/>
      <c r="X24" s="157"/>
      <c r="AG24" t="s">
        <v>81</v>
      </c>
    </row>
    <row r="25" spans="1:60" ht="12.75" customHeight="1" outlineLevel="1" x14ac:dyDescent="0.2">
      <c r="A25" s="173">
        <v>40</v>
      </c>
      <c r="B25" s="164" t="s">
        <v>114</v>
      </c>
      <c r="C25" s="177" t="s">
        <v>92</v>
      </c>
      <c r="D25" s="172" t="s">
        <v>97</v>
      </c>
      <c r="E25" s="174">
        <v>2</v>
      </c>
      <c r="F25" s="175">
        <v>0</v>
      </c>
      <c r="G25" s="176">
        <f t="shared" si="3"/>
        <v>0</v>
      </c>
      <c r="H25" s="156">
        <v>0</v>
      </c>
      <c r="I25" s="155">
        <f>ROUND(E22*H25,2)</f>
        <v>0</v>
      </c>
      <c r="J25" s="156">
        <v>0</v>
      </c>
      <c r="K25" s="155">
        <f>ROUND(E22*J25,2)</f>
        <v>0</v>
      </c>
      <c r="L25" s="155">
        <v>21</v>
      </c>
      <c r="M25" s="155">
        <f>G22*(1+L25/100)</f>
        <v>0</v>
      </c>
      <c r="N25" s="155">
        <v>0</v>
      </c>
      <c r="O25" s="155">
        <f>ROUND(E22*N25,2)</f>
        <v>0</v>
      </c>
      <c r="P25" s="155">
        <v>0</v>
      </c>
      <c r="Q25" s="155">
        <f>ROUND(E22*P25,2)</f>
        <v>0</v>
      </c>
      <c r="R25" s="155"/>
      <c r="S25" s="155" t="s">
        <v>83</v>
      </c>
      <c r="T25" s="155" t="s">
        <v>84</v>
      </c>
      <c r="U25" s="155">
        <v>0</v>
      </c>
      <c r="V25" s="155">
        <f>ROUND(E22*U25,2)</f>
        <v>0</v>
      </c>
      <c r="W25" s="155"/>
      <c r="X25" s="155" t="s">
        <v>85</v>
      </c>
      <c r="Y25" s="182"/>
      <c r="Z25" s="148"/>
      <c r="AA25" s="148"/>
      <c r="AB25" s="148"/>
      <c r="AC25" s="148"/>
      <c r="AD25" s="148"/>
      <c r="AE25" s="148"/>
      <c r="AF25" s="148"/>
      <c r="AG25" s="148" t="s">
        <v>86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3">
        <v>41</v>
      </c>
      <c r="B26" s="181" t="s">
        <v>115</v>
      </c>
      <c r="C26" s="177" t="s">
        <v>93</v>
      </c>
      <c r="D26" s="172" t="s">
        <v>82</v>
      </c>
      <c r="E26" s="174">
        <v>24</v>
      </c>
      <c r="F26" s="175">
        <v>0</v>
      </c>
      <c r="G26" s="176">
        <f t="shared" si="3"/>
        <v>0</v>
      </c>
      <c r="H26" s="156">
        <v>0</v>
      </c>
      <c r="I26" s="155" t="e">
        <f>ROUND(#REF!*H26,2)</f>
        <v>#REF!</v>
      </c>
      <c r="J26" s="156">
        <v>0</v>
      </c>
      <c r="K26" s="155" t="e">
        <f>ROUND(#REF!*J26,2)</f>
        <v>#REF!</v>
      </c>
      <c r="L26" s="155">
        <v>21</v>
      </c>
      <c r="M26" s="155" t="e">
        <f>#REF!*(1+L26/100)</f>
        <v>#REF!</v>
      </c>
      <c r="N26" s="155">
        <v>0</v>
      </c>
      <c r="O26" s="155" t="e">
        <f>ROUND(#REF!*N26,2)</f>
        <v>#REF!</v>
      </c>
      <c r="P26" s="155">
        <v>0</v>
      </c>
      <c r="Q26" s="155" t="e">
        <f>ROUND(#REF!*P26,2)</f>
        <v>#REF!</v>
      </c>
      <c r="R26" s="155"/>
      <c r="S26" s="155" t="s">
        <v>83</v>
      </c>
      <c r="T26" s="155" t="s">
        <v>84</v>
      </c>
      <c r="U26" s="155">
        <v>0</v>
      </c>
      <c r="V26" s="155" t="e">
        <f>ROUND(#REF!*U26,2)</f>
        <v>#REF!</v>
      </c>
      <c r="W26" s="155"/>
      <c r="X26" s="155" t="s">
        <v>85</v>
      </c>
      <c r="Y26" s="183"/>
      <c r="Z26" s="148"/>
      <c r="AA26" s="148"/>
      <c r="AB26" s="148"/>
      <c r="AC26" s="148"/>
      <c r="AD26" s="148"/>
      <c r="AE26" s="148"/>
      <c r="AF26" s="148"/>
      <c r="AG26" s="148" t="s">
        <v>86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3">
        <v>42</v>
      </c>
      <c r="B27" s="164" t="s">
        <v>116</v>
      </c>
      <c r="C27" s="177" t="s">
        <v>99</v>
      </c>
      <c r="D27" s="172" t="s">
        <v>82</v>
      </c>
      <c r="E27" s="174">
        <v>1</v>
      </c>
      <c r="F27" s="175">
        <v>0</v>
      </c>
      <c r="G27" s="176">
        <f t="shared" si="3"/>
        <v>0</v>
      </c>
      <c r="H27" s="156"/>
      <c r="I27" s="155"/>
      <c r="J27" s="156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82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3">
        <v>43</v>
      </c>
      <c r="B28" s="164" t="s">
        <v>117</v>
      </c>
      <c r="C28" s="177" t="s">
        <v>94</v>
      </c>
      <c r="D28" s="172" t="s">
        <v>82</v>
      </c>
      <c r="E28" s="174">
        <v>1</v>
      </c>
      <c r="F28" s="175">
        <v>0</v>
      </c>
      <c r="G28" s="176">
        <f t="shared" si="3"/>
        <v>0</v>
      </c>
      <c r="H28" s="156"/>
      <c r="I28" s="155"/>
      <c r="J28" s="156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82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3">
        <v>44</v>
      </c>
      <c r="B29" s="164" t="s">
        <v>125</v>
      </c>
      <c r="C29" s="177" t="s">
        <v>96</v>
      </c>
      <c r="D29" s="172" t="s">
        <v>98</v>
      </c>
      <c r="E29" s="174">
        <v>12</v>
      </c>
      <c r="F29" s="175">
        <v>0</v>
      </c>
      <c r="G29" s="176">
        <f t="shared" si="3"/>
        <v>0</v>
      </c>
      <c r="H29" s="156"/>
      <c r="I29" s="155"/>
      <c r="J29" s="156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82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3">
        <v>46</v>
      </c>
      <c r="B30" s="181" t="s">
        <v>126</v>
      </c>
      <c r="C30" s="177" t="s">
        <v>100</v>
      </c>
      <c r="D30" s="172" t="s">
        <v>82</v>
      </c>
      <c r="E30" s="174">
        <v>1</v>
      </c>
      <c r="F30" s="175">
        <v>0</v>
      </c>
      <c r="G30" s="176">
        <f t="shared" si="3"/>
        <v>0</v>
      </c>
      <c r="H30" s="156"/>
      <c r="I30" s="155"/>
      <c r="J30" s="156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82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3">
        <v>47</v>
      </c>
      <c r="B31" s="164" t="s">
        <v>127</v>
      </c>
      <c r="C31" s="177" t="s">
        <v>111</v>
      </c>
      <c r="D31" s="172" t="s">
        <v>137</v>
      </c>
      <c r="E31" s="174">
        <v>0.5</v>
      </c>
      <c r="F31" s="175">
        <v>0</v>
      </c>
      <c r="G31" s="176">
        <f t="shared" si="3"/>
        <v>0</v>
      </c>
      <c r="H31" s="156"/>
      <c r="I31" s="155"/>
      <c r="J31" s="156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82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1"/>
      <c r="B32" s="152" t="s">
        <v>30</v>
      </c>
      <c r="C32" s="169"/>
      <c r="D32" s="153"/>
      <c r="E32" s="154"/>
      <c r="F32" s="154"/>
      <c r="G32" s="165">
        <f>+G8+G13+G21</f>
        <v>0</v>
      </c>
      <c r="H32" s="156"/>
      <c r="I32" s="155"/>
      <c r="J32" s="156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82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3"/>
      <c r="B33" s="4"/>
      <c r="C33" s="168"/>
      <c r="D33" s="6"/>
      <c r="E33" s="3"/>
      <c r="F33" s="3"/>
      <c r="G33" s="3"/>
      <c r="H33" s="156"/>
      <c r="I33" s="155"/>
      <c r="J33" s="156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82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3"/>
      <c r="B34" s="4"/>
      <c r="C34" s="168"/>
      <c r="D34" s="6"/>
      <c r="E34" s="3"/>
      <c r="F34" s="3"/>
      <c r="G34" s="3"/>
      <c r="H34" s="156"/>
      <c r="I34" s="155"/>
      <c r="J34" s="156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82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257" t="s">
        <v>88</v>
      </c>
      <c r="B35" s="257"/>
      <c r="C35" s="258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67</v>
      </c>
    </row>
    <row r="36" spans="1:60" x14ac:dyDescent="0.2">
      <c r="A36" s="241"/>
      <c r="B36" s="242"/>
      <c r="C36" s="242"/>
      <c r="D36" s="242"/>
      <c r="E36" s="242"/>
      <c r="F36" s="242"/>
      <c r="G36" s="24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f ca="1">SUMIF(L7:L26,AE35,G7:G22)</f>
        <v>0</v>
      </c>
      <c r="AF36">
        <f ca="1">SUMIF(L7:L26,AF35,G7:G22)</f>
        <v>0</v>
      </c>
      <c r="AG36" t="s">
        <v>87</v>
      </c>
    </row>
    <row r="37" spans="1:60" x14ac:dyDescent="0.2">
      <c r="A37" s="244"/>
      <c r="B37" s="245"/>
      <c r="C37" s="245"/>
      <c r="D37" s="245"/>
      <c r="E37" s="245"/>
      <c r="F37" s="245"/>
      <c r="G37" s="246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60" x14ac:dyDescent="0.2">
      <c r="A38" s="244"/>
      <c r="B38" s="245"/>
      <c r="C38" s="245"/>
      <c r="D38" s="245"/>
      <c r="E38" s="245"/>
      <c r="F38" s="245"/>
      <c r="G38" s="246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60" x14ac:dyDescent="0.2">
      <c r="A39" s="244"/>
      <c r="B39" s="245"/>
      <c r="C39" s="245"/>
      <c r="D39" s="245"/>
      <c r="E39" s="245"/>
      <c r="F39" s="245"/>
      <c r="G39" s="24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60" x14ac:dyDescent="0.2">
      <c r="A40" s="247"/>
      <c r="B40" s="248"/>
      <c r="C40" s="248"/>
      <c r="D40" s="248"/>
      <c r="E40" s="248"/>
      <c r="F40" s="248"/>
      <c r="G40" s="249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G40" t="s">
        <v>89</v>
      </c>
    </row>
    <row r="41" spans="1:60" x14ac:dyDescent="0.2">
      <c r="A41" s="3"/>
      <c r="B41" s="4"/>
      <c r="C41" s="168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">
      <c r="C42" s="170"/>
      <c r="D42" s="10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 x14ac:dyDescent="0.2">
      <c r="D43" s="10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D44" s="10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D45" s="10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D46" s="10"/>
      <c r="AG46" t="s">
        <v>90</v>
      </c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</sheetData>
  <mergeCells count="6">
    <mergeCell ref="A36:G40"/>
    <mergeCell ref="A1:G1"/>
    <mergeCell ref="C2:G2"/>
    <mergeCell ref="C3:G3"/>
    <mergeCell ref="C4:G4"/>
    <mergeCell ref="A35:C35"/>
  </mergeCells>
  <phoneticPr fontId="16" type="noConversion"/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'Výkaz výměr'!Názvy_tisku</vt:lpstr>
      <vt:lpstr>oadresa</vt:lpstr>
      <vt:lpstr>Stavba!Objednatel</vt:lpstr>
      <vt:lpstr>Stavba!Objekt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</dc:creator>
  <cp:lastModifiedBy>Adéla</cp:lastModifiedBy>
  <cp:lastPrinted>2021-03-22T08:13:43Z</cp:lastPrinted>
  <dcterms:created xsi:type="dcterms:W3CDTF">2009-04-08T07:15:50Z</dcterms:created>
  <dcterms:modified xsi:type="dcterms:W3CDTF">2022-11-11T13:52:52Z</dcterms:modified>
</cp:coreProperties>
</file>